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Motheshwar R Thombra\"/>
    </mc:Choice>
  </mc:AlternateContent>
  <xr:revisionPtr revIDLastSave="0" documentId="13_ncr:1_{FD2E2AA8-C325-4A89-BD6A-414D58B48993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O30" i="4" l="1"/>
  <c r="O29" i="4"/>
  <c r="E32" i="4" l="1"/>
  <c r="G84" i="23"/>
  <c r="G23" i="23"/>
  <c r="G7" i="23"/>
  <c r="G8" i="23" s="1"/>
  <c r="G6" i="23"/>
  <c r="G5" i="23"/>
  <c r="G14" i="23" s="1"/>
  <c r="G10" i="23" l="1"/>
  <c r="G11" i="23" s="1"/>
  <c r="G12" i="23" s="1"/>
  <c r="G13" i="23" s="1"/>
  <c r="G16" i="23" s="1"/>
  <c r="G19" i="23" s="1"/>
  <c r="I19" i="23" s="1"/>
  <c r="G31" i="4"/>
  <c r="G30" i="4"/>
  <c r="G29" i="4"/>
  <c r="I27" i="4"/>
  <c r="H27" i="4"/>
  <c r="D32" i="4"/>
  <c r="I20" i="23" l="1"/>
  <c r="I21" i="23"/>
  <c r="G20" i="23"/>
  <c r="G25" i="23"/>
  <c r="G21" i="23"/>
  <c r="C3" i="4"/>
  <c r="C4" i="4"/>
  <c r="C5" i="4"/>
  <c r="C2" i="4"/>
  <c r="F84" i="23"/>
  <c r="I29" i="4" l="1"/>
  <c r="C5" i="25" l="1"/>
  <c r="C4" i="25"/>
  <c r="C3" i="25"/>
  <c r="P2" i="4"/>
  <c r="P3" i="4"/>
  <c r="B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<sst xmlns="http://schemas.openxmlformats.org/spreadsheetml/2006/main" count="194" uniqueCount="96">
  <si>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</si>
  <si>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</si>
  <si>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</si>
  <si>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</si>
  <si>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</si>
  <si>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</si>
  <si>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</si>
  <si>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</si>
  <si>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</si>
  <si>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</si>
  <si>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</si>
  <si>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</si>
  <si>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</si>
  <si>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</si>
  <si>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</si>
  <si>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</si>
  <si>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</si>
  <si>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</si>
  <si>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</si>
  <si>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</si>
  <si>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</si>
  <si>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</si>
  <si>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</si>
  <si>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</si>
  <si>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</si>
  <si>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</si>
  <si>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</si>
  <si>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</si>
  <si>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</si>
  <si>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</si>
  <si>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</si>
  <si>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</si>
  <si>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</si>
  <si>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</si>
  <si>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</si>
  <si>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</si>
  <si>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</si>
  <si>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</si>
  <si>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</si>
  <si>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</si>
  <si>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</si>
  <si>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</si>
  <si>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</si>
  <si>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</si>
  <si>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</si>
  <si>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</si>
  <si>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</si>
  <si>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</si>
  <si>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</si>
  <si>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</si>
  <si>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</si>
  <si>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</si>
  <si>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</si>
  <si>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</si>
  <si>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</si>
  <si>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</si>
  <si>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</si>
  <si>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</si>
  <si>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</si>
  <si>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</si>
  <si>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</si>
  <si>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</si>
  <si>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</si>
  <si>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</si>
  <si>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</si>
  <si>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</si>
  <si>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</si>
  <si>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</si>
  <si>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</si>
  <si>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</si>
  <si>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</si>
  <si>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</si>
  <si>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</si>
  <si>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</si>
  <si>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</si>
  <si>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</si>
  <si>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</si>
  <si>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</si>
  <si>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</si>
  <si>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</si>
  <si>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</si>
  <si>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IGR-12.04.24</t>
  </si>
  <si>
    <t>IGR-07.02.24</t>
  </si>
  <si>
    <t>Flat No. 709, 7th Floor, Wing - A, centrona Nova village , Ghatkopar</t>
  </si>
  <si>
    <t>agreemetn  - 15.10.24</t>
  </si>
  <si>
    <t>av</t>
  </si>
  <si>
    <t>sd</t>
  </si>
  <si>
    <t>rd</t>
  </si>
  <si>
    <t>mv</t>
  </si>
  <si>
    <t>rera ca</t>
  </si>
  <si>
    <t>bua</t>
  </si>
  <si>
    <t>SBI\RASMECCC Panvel\Motheshwar R Thombra</t>
  </si>
  <si>
    <t>parking</t>
  </si>
  <si>
    <t>RV - 1.7</t>
  </si>
  <si>
    <t>Revised  - 27.11.24 - Manoj Sir</t>
  </si>
  <si>
    <t xml:space="preserve">Final Valuation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</si>
</sst>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u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2" fillId="0" borderId="0" xfId="0" applyFont="1"/>
    <xf numFmtId="43" fontId="1" fillId="0" borderId="0" xfId="0" applyNumberFormat="1" applyFont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3FD0A-7084-4C1E-B120-ECC873C9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9DBD7-DFA0-479F-B33C-AFC59210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A1E976-5548-4A7D-A037-671DD084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8707E-CD31-473D-B747-6B9A4FDB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17</xdr:col>
      <xdr:colOff>448929</xdr:colOff>
      <xdr:row>53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C235E-6DCD-4FB4-93A2-3E7E1059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8983329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40D00-B500-4C2C-BD30-A9B86F39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74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80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75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76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77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78</v>
      </c>
      <c r="C8" s="55">
        <f>C7*D13%</f>
        <v>321094.09999999998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79</v>
      </c>
      <c r="C9" s="60">
        <f>C6+C8</f>
        <v>350494.1</v>
      </c>
      <c r="D9" s="61" t="s">
        <v>62</v>
      </c>
      <c r="E9" s="62">
        <f>C9/10.764</f>
        <v>32561.696395392046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2024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0</v>
      </c>
      <c r="D13" s="68">
        <f>D12-C13</f>
        <v>100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I28" sqref="I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7" width="17.140625" style="16" customWidth="1"/>
    <col min="8" max="9" width="14.28515625" bestFit="1" customWidth="1"/>
  </cols>
  <sheetData>
    <row r="1" spans="1:8" x14ac:dyDescent="0.25">
      <c r="A1" s="11"/>
      <c r="B1" s="12"/>
      <c r="C1" s="13"/>
      <c r="D1" s="14"/>
      <c r="F1" s="13"/>
      <c r="G1" s="13" t="s">
        <v>94</v>
      </c>
    </row>
    <row r="2" spans="1:8" x14ac:dyDescent="0.25">
      <c r="A2" s="15"/>
      <c r="D2" s="17"/>
    </row>
    <row r="3" spans="1:8" x14ac:dyDescent="0.25">
      <c r="A3" s="15" t="s">
        <v>13</v>
      </c>
      <c r="B3" s="19"/>
      <c r="C3" s="20">
        <v>27000</v>
      </c>
      <c r="D3" s="23" t="s">
        <v>73</v>
      </c>
      <c r="E3" s="6"/>
      <c r="F3" s="20"/>
      <c r="G3" s="20">
        <v>28500</v>
      </c>
      <c r="H3" s="6"/>
    </row>
    <row r="4" spans="1:8" ht="30" x14ac:dyDescent="0.25">
      <c r="A4" s="22" t="s">
        <v>14</v>
      </c>
      <c r="B4" s="19"/>
      <c r="C4" s="20">
        <v>2600</v>
      </c>
      <c r="D4" s="23"/>
      <c r="F4" s="20"/>
      <c r="G4" s="20">
        <v>2600</v>
      </c>
    </row>
    <row r="5" spans="1:8" x14ac:dyDescent="0.25">
      <c r="A5" s="15" t="s">
        <v>15</v>
      </c>
      <c r="B5" s="19"/>
      <c r="C5" s="20">
        <f>C3-C4</f>
        <v>24400</v>
      </c>
      <c r="D5" s="23"/>
      <c r="F5" s="20"/>
      <c r="G5" s="20">
        <f>G3-G4</f>
        <v>25900</v>
      </c>
    </row>
    <row r="6" spans="1:8" x14ac:dyDescent="0.25">
      <c r="A6" s="15" t="s">
        <v>16</v>
      </c>
      <c r="B6" s="19"/>
      <c r="C6" s="20">
        <f>C4</f>
        <v>2600</v>
      </c>
      <c r="D6" s="23"/>
      <c r="F6" s="20"/>
      <c r="G6" s="20">
        <f>G4</f>
        <v>2600</v>
      </c>
    </row>
    <row r="7" spans="1:8" x14ac:dyDescent="0.25">
      <c r="A7" s="15" t="s">
        <v>17</v>
      </c>
      <c r="B7" s="24"/>
      <c r="C7" s="25">
        <f>D7-D8</f>
        <v>0</v>
      </c>
      <c r="D7" s="25">
        <v>2024</v>
      </c>
      <c r="F7" s="25"/>
      <c r="G7" s="25">
        <f>H7-H8</f>
        <v>0</v>
      </c>
    </row>
    <row r="8" spans="1:8" x14ac:dyDescent="0.25">
      <c r="A8" s="15" t="s">
        <v>18</v>
      </c>
      <c r="B8" s="24"/>
      <c r="C8" s="25">
        <f>C9-C7</f>
        <v>60</v>
      </c>
      <c r="D8" s="25">
        <v>2024</v>
      </c>
      <c r="F8" s="25"/>
      <c r="G8" s="25">
        <f>G9-G7</f>
        <v>60</v>
      </c>
    </row>
    <row r="9" spans="1:8" x14ac:dyDescent="0.25">
      <c r="A9" s="15" t="s">
        <v>19</v>
      </c>
      <c r="B9" s="24"/>
      <c r="C9" s="25">
        <v>60</v>
      </c>
      <c r="D9" s="25"/>
      <c r="F9" s="25"/>
      <c r="G9" s="25">
        <v>60</v>
      </c>
    </row>
    <row r="10" spans="1:8" ht="30" x14ac:dyDescent="0.25">
      <c r="A10" s="22" t="s">
        <v>20</v>
      </c>
      <c r="B10" s="24"/>
      <c r="C10" s="25">
        <f>90*C7/C9</f>
        <v>0</v>
      </c>
      <c r="D10" s="25"/>
      <c r="F10" s="25"/>
      <c r="G10" s="25">
        <f>90*G7/G9</f>
        <v>0</v>
      </c>
    </row>
    <row r="11" spans="1:8" x14ac:dyDescent="0.25">
      <c r="A11" s="15"/>
      <c r="B11" s="26"/>
      <c r="C11" s="27">
        <f>C10%</f>
        <v>0</v>
      </c>
      <c r="D11" s="27"/>
      <c r="F11" s="27"/>
      <c r="G11" s="27">
        <f>G10%</f>
        <v>0</v>
      </c>
    </row>
    <row r="12" spans="1:8" x14ac:dyDescent="0.25">
      <c r="A12" s="15" t="s">
        <v>21</v>
      </c>
      <c r="B12" s="19"/>
      <c r="C12" s="20">
        <f>C6*C11</f>
        <v>0</v>
      </c>
      <c r="D12" s="18"/>
      <c r="F12" s="20"/>
      <c r="G12" s="20">
        <f>G6*G11</f>
        <v>0</v>
      </c>
    </row>
    <row r="13" spans="1:8" x14ac:dyDescent="0.25">
      <c r="A13" s="15" t="s">
        <v>22</v>
      </c>
      <c r="B13" s="19"/>
      <c r="C13" s="20">
        <f>C6-C12</f>
        <v>2600</v>
      </c>
      <c r="D13" s="18"/>
      <c r="F13" s="20"/>
      <c r="G13" s="20">
        <f>G6-G12</f>
        <v>2600</v>
      </c>
    </row>
    <row r="14" spans="1:8" x14ac:dyDescent="0.25">
      <c r="A14" s="15" t="s">
        <v>15</v>
      </c>
      <c r="B14" s="19"/>
      <c r="C14" s="20">
        <f>C5</f>
        <v>24400</v>
      </c>
      <c r="D14" s="18"/>
      <c r="F14" s="20"/>
      <c r="G14" s="20">
        <f>G5</f>
        <v>25900</v>
      </c>
    </row>
    <row r="15" spans="1:8" x14ac:dyDescent="0.25">
      <c r="B15" s="19"/>
      <c r="C15" s="20"/>
      <c r="D15" s="18"/>
      <c r="F15" s="20"/>
      <c r="G15" s="20"/>
    </row>
    <row r="16" spans="1:8" x14ac:dyDescent="0.25">
      <c r="A16" s="28" t="s">
        <v>23</v>
      </c>
      <c r="B16" s="29"/>
      <c r="C16" s="21">
        <f>C14+C13</f>
        <v>27000</v>
      </c>
      <c r="D16" s="18"/>
      <c r="F16" s="21"/>
      <c r="G16" s="21">
        <f>G14+G13</f>
        <v>28500</v>
      </c>
    </row>
    <row r="17" spans="1:10" x14ac:dyDescent="0.25">
      <c r="B17" s="24"/>
      <c r="C17" s="25"/>
      <c r="D17" s="18"/>
      <c r="F17" s="25"/>
      <c r="G17" s="25"/>
      <c r="I17" s="4"/>
      <c r="J17" t="s">
        <v>93</v>
      </c>
    </row>
    <row r="18" spans="1:10" x14ac:dyDescent="0.25">
      <c r="A18" s="74">
        <f>E3</f>
        <v>0</v>
      </c>
      <c r="B18" s="7"/>
      <c r="C18" s="30">
        <v>574</v>
      </c>
      <c r="D18" s="18"/>
      <c r="F18" s="30"/>
      <c r="G18" s="30">
        <v>574</v>
      </c>
      <c r="H18" t="s">
        <v>92</v>
      </c>
      <c r="I18" s="78" t="s">
        <v>95</v>
      </c>
    </row>
    <row r="19" spans="1:10" x14ac:dyDescent="0.25">
      <c r="A19" s="15" t="s">
        <v>72</v>
      </c>
      <c r="B19" s="6"/>
      <c r="C19" s="31">
        <f>C18*C16</f>
        <v>15498000</v>
      </c>
      <c r="D19" s="32"/>
      <c r="E19" s="68"/>
      <c r="F19" s="31"/>
      <c r="G19" s="31">
        <f>G18*G16</f>
        <v>16359000</v>
      </c>
      <c r="H19" s="68">
        <v>1000000</v>
      </c>
      <c r="I19" s="79">
        <f>H19+G19</f>
        <v>17359000</v>
      </c>
    </row>
    <row r="20" spans="1:10" x14ac:dyDescent="0.25">
      <c r="A20" s="15" t="s">
        <v>24</v>
      </c>
      <c r="C20" s="33">
        <f>C19*98%</f>
        <v>15188040</v>
      </c>
      <c r="D20" s="18"/>
      <c r="E20" s="68"/>
      <c r="F20" s="33"/>
      <c r="G20" s="33">
        <f>G19*98%</f>
        <v>16031820</v>
      </c>
      <c r="H20" s="68"/>
      <c r="I20" s="79">
        <f>I19*98%</f>
        <v>17011820</v>
      </c>
    </row>
    <row r="21" spans="1:10" x14ac:dyDescent="0.25">
      <c r="A21" s="15" t="s">
        <v>25</v>
      </c>
      <c r="C21" s="33">
        <f>C19*80%</f>
        <v>12398400</v>
      </c>
      <c r="D21" s="18"/>
      <c r="E21" s="68"/>
      <c r="F21" s="33"/>
      <c r="G21" s="33">
        <f>G19*80%</f>
        <v>13087200</v>
      </c>
      <c r="H21" s="68"/>
      <c r="I21" s="79">
        <f>I19*80%</f>
        <v>13887200</v>
      </c>
    </row>
    <row r="22" spans="1:10" x14ac:dyDescent="0.25">
      <c r="A22" s="15"/>
      <c r="D22" s="34"/>
      <c r="I22" s="4"/>
    </row>
    <row r="23" spans="1:10" x14ac:dyDescent="0.25">
      <c r="A23" s="35" t="s">
        <v>26</v>
      </c>
      <c r="B23" s="36"/>
      <c r="C23" s="37">
        <f>C4*C18</f>
        <v>1492400</v>
      </c>
      <c r="D23"/>
      <c r="F23" s="37"/>
      <c r="G23" s="37">
        <f>G4*G18</f>
        <v>1492400</v>
      </c>
    </row>
    <row r="24" spans="1:10" x14ac:dyDescent="0.25">
      <c r="A24" s="15" t="s">
        <v>27</v>
      </c>
      <c r="D24"/>
    </row>
    <row r="25" spans="1:10" x14ac:dyDescent="0.25">
      <c r="A25" s="38" t="s">
        <v>28</v>
      </c>
      <c r="B25" s="16"/>
      <c r="C25" s="33">
        <f>C19*0.025/12</f>
        <v>32287.5</v>
      </c>
      <c r="D25"/>
      <c r="F25" s="33"/>
      <c r="G25" s="33">
        <f>G19*0.025/12</f>
        <v>34081.25</v>
      </c>
    </row>
    <row r="26" spans="1:10" x14ac:dyDescent="0.25">
      <c r="C26" s="33"/>
      <c r="D26"/>
      <c r="F26" s="33"/>
      <c r="G26" s="33"/>
    </row>
    <row r="27" spans="1:10" x14ac:dyDescent="0.25">
      <c r="A27" s="6" t="s">
        <v>91</v>
      </c>
      <c r="C27" s="33"/>
      <c r="D27"/>
      <c r="F27" s="33"/>
      <c r="G27" s="33"/>
    </row>
    <row r="28" spans="1:10" x14ac:dyDescent="0.25">
      <c r="C28"/>
      <c r="D28"/>
      <c r="F28"/>
      <c r="G28"/>
    </row>
    <row r="29" spans="1:10" x14ac:dyDescent="0.25">
      <c r="C29"/>
      <c r="D29"/>
      <c r="F29"/>
      <c r="G29"/>
    </row>
    <row r="30" spans="1:10" x14ac:dyDescent="0.25">
      <c r="C30"/>
      <c r="D30"/>
      <c r="F30"/>
      <c r="G30"/>
    </row>
    <row r="31" spans="1:10" x14ac:dyDescent="0.25">
      <c r="C31"/>
      <c r="D31"/>
      <c r="F31"/>
      <c r="G31"/>
    </row>
    <row r="32" spans="1:10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7" x14ac:dyDescent="0.25">
      <c r="C84" s="16">
        <f>C83*C82</f>
        <v>0</v>
      </c>
      <c r="F84" s="16">
        <f>F83*F82</f>
        <v>0</v>
      </c>
      <c r="G84" s="16">
        <f>G83*G82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tabSelected="1" workbookViewId="0">
      <selection activeCell="H18" sqref="H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85546875" customWidth="1"/>
    <col min="6" max="6" width="14" customWidth="1"/>
    <col min="7" max="7" width="16.5703125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14062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430</v>
      </c>
      <c r="C2" s="4">
        <f>B2*1.1</f>
        <v>473.00000000000006</v>
      </c>
      <c r="D2" s="4">
        <f t="shared" ref="D2:D16" si="1">C2*1.2</f>
        <v>567.6</v>
      </c>
      <c r="E2" s="5">
        <f t="shared" ref="E2:E16" si="2">R2</f>
        <v>11303477</v>
      </c>
      <c r="F2" s="75">
        <f t="shared" ref="F2:F15" si="3">ROUND((E2/B2),0)</f>
        <v>26287</v>
      </c>
      <c r="G2" s="75">
        <f t="shared" ref="G2:G15" si="4">ROUND((E2/C2),0)</f>
        <v>23897</v>
      </c>
      <c r="H2" s="75">
        <f t="shared" ref="H2:H15" si="5">ROUND((E2/D2),0)</f>
        <v>19915</v>
      </c>
      <c r="I2" s="75">
        <f t="shared" ref="I2:I15" si="6">T2</f>
        <v>0</v>
      </c>
      <c r="J2" s="75">
        <f t="shared" ref="J2:J15" si="7">U2</f>
        <v>0</v>
      </c>
      <c r="K2" s="7"/>
      <c r="L2" s="7"/>
      <c r="M2" s="7"/>
      <c r="N2" s="7"/>
      <c r="O2" s="7">
        <v>0</v>
      </c>
      <c r="P2" s="7">
        <f t="shared" ref="P2:P10" si="8">O2/1.2</f>
        <v>0</v>
      </c>
      <c r="Q2" s="7">
        <v>430</v>
      </c>
      <c r="R2" s="76">
        <v>11303477</v>
      </c>
      <c r="S2" s="2" t="s">
        <v>82</v>
      </c>
    </row>
    <row r="3" spans="1:19" x14ac:dyDescent="0.25">
      <c r="A3" s="4">
        <v>2</v>
      </c>
      <c r="B3" s="4">
        <f t="shared" si="0"/>
        <v>430</v>
      </c>
      <c r="C3" s="4">
        <f t="shared" ref="C3:C5" si="9">B3*1.1</f>
        <v>473.00000000000006</v>
      </c>
      <c r="D3" s="4">
        <f t="shared" si="1"/>
        <v>567.6</v>
      </c>
      <c r="E3" s="5">
        <f t="shared" si="2"/>
        <v>11324954</v>
      </c>
      <c r="F3" s="75">
        <f t="shared" si="3"/>
        <v>26337</v>
      </c>
      <c r="G3" s="75">
        <f t="shared" si="4"/>
        <v>23943</v>
      </c>
      <c r="H3" s="75">
        <f t="shared" si="5"/>
        <v>19952</v>
      </c>
      <c r="I3" s="75">
        <f t="shared" si="6"/>
        <v>0</v>
      </c>
      <c r="J3" s="75">
        <f t="shared" si="7"/>
        <v>0</v>
      </c>
      <c r="K3" s="7"/>
      <c r="L3" s="7"/>
      <c r="M3" s="7"/>
      <c r="N3" s="7"/>
      <c r="O3" s="7">
        <v>0</v>
      </c>
      <c r="P3" s="7">
        <f t="shared" si="8"/>
        <v>0</v>
      </c>
      <c r="Q3" s="7">
        <v>430</v>
      </c>
      <c r="R3" s="76">
        <v>11324954</v>
      </c>
      <c r="S3" s="2" t="s">
        <v>81</v>
      </c>
    </row>
    <row r="4" spans="1:19" x14ac:dyDescent="0.25">
      <c r="A4" s="4">
        <v>3</v>
      </c>
      <c r="B4" s="4">
        <f t="shared" si="0"/>
        <v>430</v>
      </c>
      <c r="C4" s="4">
        <f t="shared" si="9"/>
        <v>473.00000000000006</v>
      </c>
      <c r="D4" s="4">
        <f t="shared" si="1"/>
        <v>567.6</v>
      </c>
      <c r="E4" s="5">
        <f t="shared" si="2"/>
        <v>11800000</v>
      </c>
      <c r="F4" s="80">
        <f t="shared" si="3"/>
        <v>27442</v>
      </c>
      <c r="G4" s="75">
        <f t="shared" si="4"/>
        <v>24947</v>
      </c>
      <c r="H4" s="75">
        <f t="shared" si="5"/>
        <v>20789</v>
      </c>
      <c r="I4" s="75">
        <f t="shared" si="6"/>
        <v>0</v>
      </c>
      <c r="J4" s="75">
        <f t="shared" si="7"/>
        <v>0</v>
      </c>
      <c r="K4" s="7"/>
      <c r="L4" s="7"/>
      <c r="M4" s="7"/>
      <c r="N4" s="7"/>
      <c r="O4" s="7">
        <v>0</v>
      </c>
      <c r="P4" s="7">
        <f t="shared" si="8"/>
        <v>0</v>
      </c>
      <c r="Q4" s="7">
        <v>430</v>
      </c>
      <c r="R4" s="76">
        <v>11800000</v>
      </c>
      <c r="S4" s="2"/>
    </row>
    <row r="5" spans="1:19" x14ac:dyDescent="0.25">
      <c r="A5" s="4">
        <v>4</v>
      </c>
      <c r="B5" s="4">
        <f t="shared" si="0"/>
        <v>430</v>
      </c>
      <c r="C5" s="4">
        <f t="shared" si="9"/>
        <v>473.00000000000006</v>
      </c>
      <c r="D5" s="4">
        <f t="shared" si="1"/>
        <v>567.6</v>
      </c>
      <c r="E5" s="5">
        <f t="shared" si="2"/>
        <v>12200000</v>
      </c>
      <c r="F5" s="80">
        <f t="shared" si="3"/>
        <v>28372</v>
      </c>
      <c r="G5" s="75">
        <f t="shared" si="4"/>
        <v>25793</v>
      </c>
      <c r="H5" s="75">
        <f t="shared" si="5"/>
        <v>21494</v>
      </c>
      <c r="I5" s="75">
        <f t="shared" si="6"/>
        <v>0</v>
      </c>
      <c r="J5" s="75">
        <f t="shared" si="7"/>
        <v>0</v>
      </c>
      <c r="K5" s="7"/>
      <c r="L5" s="7"/>
      <c r="M5" s="7"/>
      <c r="N5" s="7"/>
      <c r="O5" s="7">
        <v>0</v>
      </c>
      <c r="P5" s="7">
        <f t="shared" si="8"/>
        <v>0</v>
      </c>
      <c r="Q5" s="7">
        <v>430</v>
      </c>
      <c r="R5" s="76">
        <v>12200000</v>
      </c>
      <c r="S5" s="2"/>
    </row>
    <row r="6" spans="1:19" x14ac:dyDescent="0.25">
      <c r="A6" s="4">
        <v>5</v>
      </c>
      <c r="B6" s="4">
        <f t="shared" si="0"/>
        <v>637</v>
      </c>
      <c r="C6" s="4">
        <f t="shared" ref="C6:C16" si="10">B6*1.2</f>
        <v>764.4</v>
      </c>
      <c r="D6" s="4">
        <f t="shared" si="1"/>
        <v>917.28</v>
      </c>
      <c r="E6" s="5">
        <f t="shared" si="2"/>
        <v>18500000</v>
      </c>
      <c r="F6" s="75">
        <f t="shared" si="3"/>
        <v>29042</v>
      </c>
      <c r="G6" s="4">
        <f t="shared" si="4"/>
        <v>24202</v>
      </c>
      <c r="H6" s="4">
        <f t="shared" si="5"/>
        <v>20168</v>
      </c>
      <c r="I6" s="4">
        <f t="shared" si="6"/>
        <v>0</v>
      </c>
      <c r="J6" s="4">
        <f t="shared" si="7"/>
        <v>0</v>
      </c>
      <c r="O6">
        <v>0</v>
      </c>
      <c r="P6">
        <f t="shared" si="8"/>
        <v>0</v>
      </c>
      <c r="Q6">
        <v>637</v>
      </c>
      <c r="R6" s="2">
        <v>18500000</v>
      </c>
      <c r="S6" s="2"/>
    </row>
    <row r="7" spans="1:19" x14ac:dyDescent="0.25">
      <c r="A7" s="4">
        <v>6</v>
      </c>
      <c r="B7" s="4">
        <f t="shared" si="0"/>
        <v>637.54999999999995</v>
      </c>
      <c r="C7" s="4">
        <f t="shared" si="10"/>
        <v>765.06</v>
      </c>
      <c r="D7" s="4">
        <f t="shared" si="1"/>
        <v>918.07199999999989</v>
      </c>
      <c r="E7" s="5">
        <f t="shared" si="2"/>
        <v>18900000</v>
      </c>
      <c r="F7" s="75">
        <f t="shared" si="3"/>
        <v>29645</v>
      </c>
      <c r="G7" s="4">
        <f t="shared" si="4"/>
        <v>24704</v>
      </c>
      <c r="H7" s="4">
        <f t="shared" si="5"/>
        <v>20587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v>637.54999999999995</v>
      </c>
      <c r="R7" s="2">
        <v>18900000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0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f t="shared" ref="Q6:Q10" si="11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0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0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0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0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0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0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0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0"/>
        <v>0</v>
      </c>
      <c r="D16" s="4">
        <f t="shared" si="1"/>
        <v>0</v>
      </c>
      <c r="E16" s="5">
        <f t="shared" si="2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H23" s="10" t="s">
        <v>83</v>
      </c>
    </row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55" t="s">
        <v>89</v>
      </c>
      <c r="G26" s="55">
        <v>574</v>
      </c>
    </row>
    <row r="27" spans="1:19" s="10" customFormat="1" x14ac:dyDescent="0.25">
      <c r="C27" s="70"/>
      <c r="D27" s="70"/>
      <c r="F27" s="55" t="s">
        <v>90</v>
      </c>
      <c r="G27" s="55">
        <v>631</v>
      </c>
      <c r="H27" s="10">
        <f>58.65*10.764</f>
        <v>631.30859999999996</v>
      </c>
      <c r="I27" s="10">
        <f>G27/G26</f>
        <v>1.0993031358885017</v>
      </c>
    </row>
    <row r="28" spans="1:19" s="10" customFormat="1" x14ac:dyDescent="0.25">
      <c r="C28" s="70" t="s">
        <v>84</v>
      </c>
      <c r="D28" s="70"/>
      <c r="F28" s="55" t="s">
        <v>71</v>
      </c>
      <c r="G28" s="55">
        <v>27000</v>
      </c>
    </row>
    <row r="29" spans="1:19" s="10" customFormat="1" x14ac:dyDescent="0.25">
      <c r="C29" s="70" t="s">
        <v>85</v>
      </c>
      <c r="D29" s="70">
        <v>14110312</v>
      </c>
      <c r="F29" s="73" t="s">
        <v>72</v>
      </c>
      <c r="G29" s="55">
        <f>G28*G26</f>
        <v>15498000</v>
      </c>
      <c r="H29" s="10">
        <f>G29/G28</f>
        <v>574</v>
      </c>
      <c r="I29" s="10">
        <f>D29/G28</f>
        <v>522.60414814814817</v>
      </c>
      <c r="O29" s="10">
        <f>G29-1000000</f>
        <v>14498000</v>
      </c>
    </row>
    <row r="30" spans="1:19" s="10" customFormat="1" x14ac:dyDescent="0.25">
      <c r="C30" s="10" t="s">
        <v>86</v>
      </c>
      <c r="D30" s="10">
        <v>846800</v>
      </c>
      <c r="F30" s="73" t="s">
        <v>24</v>
      </c>
      <c r="G30" s="55">
        <f>G29*98%</f>
        <v>15188040</v>
      </c>
      <c r="O30" s="10">
        <f>O29/G26</f>
        <v>25257.839721254357</v>
      </c>
    </row>
    <row r="31" spans="1:19" s="10" customFormat="1" x14ac:dyDescent="0.25">
      <c r="C31" s="73" t="s">
        <v>87</v>
      </c>
      <c r="D31" s="73">
        <v>30000</v>
      </c>
      <c r="F31" s="73" t="s">
        <v>25</v>
      </c>
      <c r="G31" s="73">
        <f>G29*80%</f>
        <v>12398400</v>
      </c>
    </row>
    <row r="32" spans="1:19" s="10" customFormat="1" x14ac:dyDescent="0.25">
      <c r="C32" s="73"/>
      <c r="D32" s="73">
        <f>SUM(D29:D31)</f>
        <v>14987112</v>
      </c>
      <c r="E32" s="10">
        <f>D32*1.2</f>
        <v>17984534.399999999</v>
      </c>
      <c r="G32" s="73"/>
    </row>
    <row r="33" spans="3:7" s="10" customFormat="1" x14ac:dyDescent="0.25">
      <c r="C33" s="73" t="s">
        <v>88</v>
      </c>
      <c r="D33" s="73">
        <v>11681476</v>
      </c>
      <c r="G33" s="73"/>
    </row>
    <row r="34" spans="3:7" s="10" customFormat="1" x14ac:dyDescent="0.25">
      <c r="C34" s="73"/>
      <c r="D34" s="73"/>
    </row>
    <row r="35" spans="3:7" s="10" customFormat="1" x14ac:dyDescent="0.25">
      <c r="F35" s="72"/>
    </row>
    <row r="36" spans="3:7" s="10" customFormat="1" x14ac:dyDescent="0.25">
      <c r="F36" s="55"/>
      <c r="G36" s="55"/>
    </row>
    <row r="37" spans="3:7" s="10" customFormat="1" x14ac:dyDescent="0.25">
      <c r="C37" s="70"/>
      <c r="D37" s="70"/>
      <c r="F37" s="55"/>
      <c r="G37" s="55"/>
    </row>
    <row r="38" spans="3:7" s="10" customFormat="1" x14ac:dyDescent="0.25">
      <c r="C38" s="70"/>
      <c r="D38" s="70"/>
      <c r="F38" s="55"/>
      <c r="G38" s="55"/>
    </row>
    <row r="39" spans="3:7" s="10" customFormat="1" x14ac:dyDescent="0.25">
      <c r="C39" s="70"/>
      <c r="D39" s="70"/>
      <c r="F39" s="55"/>
      <c r="G39" s="55"/>
    </row>
    <row r="40" spans="3:7" s="10" customFormat="1" x14ac:dyDescent="0.25">
      <c r="F40" s="55"/>
      <c r="G40" s="55"/>
    </row>
    <row r="41" spans="3:7" x14ac:dyDescent="0.25">
      <c r="C41" s="73"/>
      <c r="D41" s="73"/>
      <c r="E41" s="10"/>
      <c r="F41" s="73"/>
      <c r="G41" s="73"/>
    </row>
    <row r="42" spans="3:7" x14ac:dyDescent="0.25">
      <c r="C42" s="73"/>
      <c r="D42" s="73"/>
      <c r="E42" s="10"/>
      <c r="F42" s="73"/>
      <c r="G42" s="73"/>
    </row>
    <row r="43" spans="3:7" x14ac:dyDescent="0.25">
      <c r="C43" s="73"/>
      <c r="D43" s="73"/>
      <c r="E43" s="10"/>
      <c r="F43" s="73"/>
      <c r="G43" s="7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K29" sqref="K29:K3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2024-11-28T05:12:47Z</dcterms:modified>
</cp:coreProperties>
</file>