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Ghatkopar (E)\Krishna Veliventi\"/>
    </mc:Choice>
  </mc:AlternateContent>
  <xr:revisionPtr revIDLastSave="0" documentId="13_ncr:1_{55456AB5-A2FF-4F24-AF79-A79D4D43889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3" i="4" l="1"/>
  <c r="Q41" i="4"/>
  <c r="Q40" i="4"/>
  <c r="Q39" i="4"/>
  <c r="Q38" i="4"/>
  <c r="Q37" i="4"/>
  <c r="Q35" i="4"/>
  <c r="Q34" i="4"/>
  <c r="Q33" i="4"/>
  <c r="Q32" i="4"/>
  <c r="Q31" i="4"/>
  <c r="Q30" i="4"/>
  <c r="Q29" i="4"/>
  <c r="Q28" i="4"/>
  <c r="Q27" i="4"/>
  <c r="Q26" i="4"/>
  <c r="Q25" i="4"/>
  <c r="I23" i="4"/>
  <c r="P9" i="4"/>
  <c r="Q8" i="4"/>
  <c r="U8" i="4"/>
  <c r="T8" i="4"/>
  <c r="H25" i="4"/>
  <c r="H33" i="4"/>
  <c r="H23" i="4"/>
  <c r="I22" i="4"/>
  <c r="I21" i="4"/>
  <c r="I20" i="4"/>
  <c r="I19" i="4"/>
  <c r="I18" i="4"/>
  <c r="Q42" i="4" l="1"/>
  <c r="Q36" i="4"/>
  <c r="Q12" i="4"/>
  <c r="P12" i="4"/>
  <c r="P11" i="4"/>
  <c r="Q11" i="4" s="1"/>
  <c r="Q10" i="4"/>
  <c r="P10" i="4"/>
  <c r="Q9" i="4"/>
  <c r="P8" i="4"/>
  <c r="P7" i="4"/>
  <c r="P6" i="4"/>
  <c r="P5" i="4"/>
  <c r="P4" i="4"/>
  <c r="P3" i="4"/>
  <c r="P2" i="4"/>
  <c r="C13" i="4"/>
  <c r="C14" i="4"/>
  <c r="C15" i="4"/>
  <c r="Q44" i="4" l="1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<sst xmlns="http://schemas.openxmlformats.org/spreadsheetml/2006/main" count="35" uniqueCount="31">
  <si>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</si>
  <si>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</si>
  <si>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</si>
  <si>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</si>
  <si>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</si>
  <si>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</si>
  <si>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</si>
  <si>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</si>
  <si>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</si>
  <si>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</si>
  <si>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</si>
  <si>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</si>
  <si>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</si>
  <si>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- 2014</t>
  </si>
  <si>
    <t>Flat No. A801, 8th Floor, Neel Vardhman, Sector - 05, , New panvel East,</t>
  </si>
  <si>
    <t>oc - 2014</t>
  </si>
  <si>
    <t>ca</t>
  </si>
  <si>
    <t>att terr</t>
  </si>
  <si>
    <t>40% terr</t>
  </si>
  <si>
    <t>rate</t>
  </si>
  <si>
    <t>fmv</t>
  </si>
  <si>
    <t>fb</t>
  </si>
  <si>
    <t>cb</t>
  </si>
  <si>
    <t>agreemetn - 2014</t>
  </si>
  <si>
    <t>av</t>
  </si>
  <si>
    <t>sd</t>
  </si>
  <si>
    <t>rd</t>
  </si>
  <si>
    <t>mv</t>
  </si>
  <si>
    <t>28.02.24</t>
  </si>
  <si>
    <t>mca</t>
  </si>
  <si>
    <t>07.12.20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</si>
</sst>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0" fontId="0" fillId="2" borderId="0" xfId="0" applyFont="1" applyFill="1"/>
    <xf numFmtId="0" fontId="0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476250</xdr:colOff>
      <xdr:row>21</xdr:row>
      <xdr:rowOff>19050</xdr:rowOff>
    </xdr:from>
    <xdr:to>
      <xdr:col>29</xdr:col>
      <xdr:colOff>467782</xdr:colOff>
      <xdr:row>44</xdr:row>
      <xdr:rowOff>29188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13B24-6538-4B2C-9904-05D6EF13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8375" y="4591050"/>
          <a:ext cx="7573432" cy="43916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47</xdr:row>
      <xdr:rowOff>0</xdr:rowOff>
    </xdr:from>
    <xdr:to>
      <xdr:col>18</xdr:col>
      <xdr:colOff>410498</xdr:colOff>
      <xdr:row>93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FA4C90-A796-41B6-B2B1-C7AE2953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8150" y="9525000"/>
          <a:ext cx="6611273" cy="8840434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381000</xdr:colOff>
      <xdr:row>46</xdr:row>
      <xdr:rowOff>142875</xdr:rowOff>
    </xdr:from>
    <xdr:to>
      <xdr:col>30</xdr:col>
      <xdr:colOff>19935</xdr:colOff>
      <xdr:row>86</xdr:row>
      <xdr:rowOff>1044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DD4EAA-3539-4E9E-AEEA-4240BF268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49025" y="9477375"/>
          <a:ext cx="6344535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29855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7FEB3-D286-4F8B-A3C2-1DF2F1C5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73855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591824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14DF7-F562-4F25-AF96-2638B4AB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26224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601350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D9ED47-A845-4194-8FF8-662BA55E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35750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86E72-393B-43ED-BBF9-2C8AE825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B46EC-DCF1-4709-9424-54C0FBBE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E57B1-9307-4F61-965D-6169565D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53777-BDAF-4294-A779-E625297D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7F311-0A67-46B1-A65F-D8C488FB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819</v>
      </c>
      <c r="C2" s="4">
        <f>B2*1.2</f>
        <v>982.8</v>
      </c>
      <c r="D2" s="4">
        <f t="shared" ref="D2:D13" si="2">C2*1.2</f>
        <v>1179.3599999999999</v>
      </c>
      <c r="E2" s="5">
        <f t="shared" ref="E2:E13" si="3">R2</f>
        <v>15000000</v>
      </c>
      <c r="F2" s="10">
        <f t="shared" ref="F2:F13" si="4">ROUND((E2/B2),0)</f>
        <v>18315</v>
      </c>
      <c r="G2" s="10">
        <f t="shared" ref="G2:G13" si="5">ROUND((E2/C2),0)</f>
        <v>15263</v>
      </c>
      <c r="H2" s="10">
        <f t="shared" ref="H2:H13" si="6">ROUND((E2/D2),0)</f>
        <v>12719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819</v>
      </c>
      <c r="R2" s="2">
        <v>15000000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1350</v>
      </c>
      <c r="C3" s="4">
        <f t="shared" ref="C3:C15" si="9">B3*1.2</f>
        <v>1620</v>
      </c>
      <c r="D3" s="4">
        <f t="shared" si="2"/>
        <v>1944</v>
      </c>
      <c r="E3" s="5">
        <f t="shared" si="3"/>
        <v>21000000</v>
      </c>
      <c r="F3" s="15">
        <f t="shared" si="4"/>
        <v>15556</v>
      </c>
      <c r="G3" s="10">
        <f t="shared" si="5"/>
        <v>12963</v>
      </c>
      <c r="H3" s="10">
        <f t="shared" si="6"/>
        <v>10802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1350</v>
      </c>
      <c r="R3" s="2">
        <v>21000000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1320</v>
      </c>
      <c r="C4" s="4">
        <f t="shared" si="9"/>
        <v>1584</v>
      </c>
      <c r="D4" s="4">
        <f t="shared" si="2"/>
        <v>1900.8</v>
      </c>
      <c r="E4" s="19">
        <f t="shared" si="3"/>
        <v>19900000</v>
      </c>
      <c r="F4" s="10">
        <f t="shared" si="4"/>
        <v>15076</v>
      </c>
      <c r="G4" s="10">
        <f t="shared" si="5"/>
        <v>12563</v>
      </c>
      <c r="H4" s="10">
        <f t="shared" si="6"/>
        <v>10469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1320</v>
      </c>
      <c r="R4" s="2">
        <v>19900000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1000</v>
      </c>
      <c r="C5" s="4">
        <f t="shared" si="9"/>
        <v>1200</v>
      </c>
      <c r="D5" s="4">
        <f t="shared" si="2"/>
        <v>1440</v>
      </c>
      <c r="E5" s="19">
        <f t="shared" si="3"/>
        <v>15000000</v>
      </c>
      <c r="F5" s="10">
        <f t="shared" si="4"/>
        <v>15000</v>
      </c>
      <c r="G5" s="10">
        <f t="shared" si="5"/>
        <v>12500</v>
      </c>
      <c r="H5" s="10">
        <f t="shared" si="6"/>
        <v>10417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1000</v>
      </c>
      <c r="R5" s="2">
        <v>15000000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1025</v>
      </c>
      <c r="C6" s="4">
        <f t="shared" si="9"/>
        <v>1230</v>
      </c>
      <c r="D6" s="4">
        <f t="shared" si="2"/>
        <v>1476</v>
      </c>
      <c r="E6" s="19">
        <f t="shared" si="3"/>
        <v>13000000</v>
      </c>
      <c r="F6" s="10">
        <f t="shared" si="4"/>
        <v>12683</v>
      </c>
      <c r="G6" s="10">
        <f t="shared" si="5"/>
        <v>10569</v>
      </c>
      <c r="H6" s="10">
        <f t="shared" si="6"/>
        <v>8808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1025</v>
      </c>
      <c r="R6" s="2">
        <v>13000000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1330</v>
      </c>
      <c r="C7" s="4">
        <f t="shared" si="9"/>
        <v>1596</v>
      </c>
      <c r="D7" s="4">
        <f t="shared" si="2"/>
        <v>1915.1999999999998</v>
      </c>
      <c r="E7" s="19">
        <f t="shared" si="3"/>
        <v>21500000</v>
      </c>
      <c r="F7" s="15">
        <f t="shared" si="4"/>
        <v>16165</v>
      </c>
      <c r="G7" s="10">
        <f t="shared" si="5"/>
        <v>13471</v>
      </c>
      <c r="H7" s="10">
        <f t="shared" si="6"/>
        <v>11226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1330</v>
      </c>
      <c r="R7" s="2">
        <v>21500000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895.84466399999997</v>
      </c>
      <c r="C8" s="4">
        <f t="shared" si="9"/>
        <v>1075.0135968</v>
      </c>
      <c r="D8" s="4">
        <f t="shared" si="2"/>
        <v>1290.0163161599999</v>
      </c>
      <c r="E8" s="19">
        <f t="shared" si="3"/>
        <v>13000000</v>
      </c>
      <c r="F8" s="15">
        <f t="shared" si="4"/>
        <v>14511</v>
      </c>
      <c r="G8" s="10">
        <f t="shared" si="5"/>
        <v>12093</v>
      </c>
      <c r="H8" s="10">
        <f t="shared" si="6"/>
        <v>10077</v>
      </c>
      <c r="I8" s="4" t="e">
        <f>#REF!</f>
        <v>#REF!</v>
      </c>
      <c r="J8" s="4">
        <f t="shared" si="7"/>
        <v>79.25</v>
      </c>
      <c r="O8">
        <v>0</v>
      </c>
      <c r="P8">
        <f t="shared" si="8"/>
        <v>0</v>
      </c>
      <c r="Q8">
        <f>U8*10.764</f>
        <v>895.84466399999997</v>
      </c>
      <c r="R8" s="2">
        <v>13000000</v>
      </c>
      <c r="S8" s="8">
        <v>79.25</v>
      </c>
      <c r="T8" s="8">
        <f>9.94*40%</f>
        <v>3.976</v>
      </c>
      <c r="U8">
        <f>T8+S8</f>
        <v>83.225999999999999</v>
      </c>
      <c r="V8" t="s">
        <v>30</v>
      </c>
    </row>
    <row r="9" spans="1:22" x14ac:dyDescent="0.25">
      <c r="A9" s="4">
        <f t="shared" si="0"/>
        <v>0</v>
      </c>
      <c r="B9" s="4">
        <f t="shared" si="1"/>
        <v>448.49999999999994</v>
      </c>
      <c r="C9" s="4">
        <f t="shared" si="9"/>
        <v>538.19999999999993</v>
      </c>
      <c r="D9" s="4">
        <f t="shared" si="2"/>
        <v>645.83999999999992</v>
      </c>
      <c r="E9" s="19">
        <f t="shared" si="3"/>
        <v>6500000</v>
      </c>
      <c r="F9" s="15">
        <f t="shared" si="4"/>
        <v>14493</v>
      </c>
      <c r="G9" s="10">
        <f t="shared" si="5"/>
        <v>12077</v>
      </c>
      <c r="H9" s="10">
        <f t="shared" si="6"/>
        <v>10064</v>
      </c>
      <c r="I9" s="4" t="e">
        <f>#REF!</f>
        <v>#REF!</v>
      </c>
      <c r="J9" s="4" t="str">
        <f t="shared" si="7"/>
        <v>28.02.24</v>
      </c>
      <c r="O9">
        <v>0</v>
      </c>
      <c r="P9">
        <f>50*10.764</f>
        <v>538.19999999999993</v>
      </c>
      <c r="Q9">
        <f t="shared" ref="Q2:Q12" si="10">P9/1.2</f>
        <v>448.49999999999994</v>
      </c>
      <c r="R9" s="2">
        <v>6500000</v>
      </c>
      <c r="S9" s="8" t="s">
        <v>28</v>
      </c>
      <c r="T9" s="8"/>
      <c r="V9" t="s">
        <v>28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9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9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9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9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9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14</v>
      </c>
    </row>
    <row r="18" spans="7:24" x14ac:dyDescent="0.25">
      <c r="G18" t="s">
        <v>16</v>
      </c>
      <c r="H18">
        <v>853</v>
      </c>
      <c r="I18">
        <f>79.25*10.764</f>
        <v>853.04699999999991</v>
      </c>
    </row>
    <row r="19" spans="7:24" x14ac:dyDescent="0.25">
      <c r="G19" t="s">
        <v>17</v>
      </c>
      <c r="H19">
        <v>107</v>
      </c>
      <c r="I19">
        <f>9.94*10.764</f>
        <v>106.99415999999999</v>
      </c>
    </row>
    <row r="20" spans="7:24" x14ac:dyDescent="0.25">
      <c r="G20" s="6" t="s">
        <v>18</v>
      </c>
      <c r="H20" s="6">
        <v>43</v>
      </c>
      <c r="I20">
        <f>H19*40%</f>
        <v>42.800000000000004</v>
      </c>
      <c r="W20" t="s">
        <v>13</v>
      </c>
    </row>
    <row r="21" spans="7:24" x14ac:dyDescent="0.25">
      <c r="G21" t="s">
        <v>21</v>
      </c>
      <c r="H21">
        <v>70</v>
      </c>
      <c r="I21">
        <f>6.5*10.764</f>
        <v>69.965999999999994</v>
      </c>
    </row>
    <row r="22" spans="7:24" x14ac:dyDescent="0.25">
      <c r="G22" t="s">
        <v>22</v>
      </c>
      <c r="H22" s="6">
        <v>58</v>
      </c>
      <c r="I22">
        <f>5.39*10.764</f>
        <v>58.017959999999995</v>
      </c>
    </row>
    <row r="23" spans="7:24" x14ac:dyDescent="0.25">
      <c r="H23">
        <f>H22+H21+H20+H18</f>
        <v>1024</v>
      </c>
      <c r="I23">
        <f>H23*1.6</f>
        <v>1638.4</v>
      </c>
      <c r="Q23" s="16"/>
    </row>
    <row r="24" spans="7:24" x14ac:dyDescent="0.25">
      <c r="G24" s="6" t="s">
        <v>19</v>
      </c>
      <c r="H24" s="6">
        <v>14500</v>
      </c>
      <c r="O24" t="s">
        <v>29</v>
      </c>
      <c r="P24" s="11"/>
      <c r="Q24" s="17"/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H25">
        <f>H24*H23</f>
        <v>14848000</v>
      </c>
      <c r="O25">
        <v>18.23</v>
      </c>
      <c r="P25" s="11">
        <v>10.31</v>
      </c>
      <c r="Q25" s="18">
        <f>P25*O25</f>
        <v>187.9513</v>
      </c>
      <c r="R25" s="14"/>
      <c r="T25" s="14"/>
      <c r="U25" s="14"/>
      <c r="V25" s="11"/>
      <c r="W25" s="11"/>
      <c r="X25" s="11"/>
    </row>
    <row r="26" spans="7:24" x14ac:dyDescent="0.25">
      <c r="O26">
        <v>9.57</v>
      </c>
      <c r="P26" s="11">
        <v>9.42</v>
      </c>
      <c r="Q26" s="18">
        <f t="shared" ref="Q26:Q44" si="21">P26*O26</f>
        <v>90.1494</v>
      </c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O27">
        <v>7.74</v>
      </c>
      <c r="P27" s="11">
        <v>4.2</v>
      </c>
      <c r="Q27" s="18">
        <f t="shared" si="21"/>
        <v>32.508000000000003</v>
      </c>
      <c r="R27" s="11"/>
      <c r="T27" s="11"/>
      <c r="U27" s="11"/>
      <c r="V27" s="11"/>
      <c r="W27" s="11"/>
      <c r="X27" s="11"/>
    </row>
    <row r="28" spans="7:24" x14ac:dyDescent="0.25">
      <c r="O28">
        <v>14.31</v>
      </c>
      <c r="P28" s="11">
        <v>10.74</v>
      </c>
      <c r="Q28" s="18">
        <f t="shared" si="21"/>
        <v>153.68940000000001</v>
      </c>
      <c r="R28" s="12"/>
      <c r="T28" s="12"/>
      <c r="U28" s="12"/>
      <c r="V28" s="11"/>
      <c r="W28" s="11"/>
      <c r="X28" s="11"/>
    </row>
    <row r="29" spans="7:24" x14ac:dyDescent="0.25">
      <c r="G29" t="s">
        <v>23</v>
      </c>
      <c r="O29">
        <v>4.75</v>
      </c>
      <c r="P29" s="11">
        <v>7.49</v>
      </c>
      <c r="Q29" s="18">
        <f t="shared" si="21"/>
        <v>35.577500000000001</v>
      </c>
      <c r="R29" s="11"/>
      <c r="T29" s="11"/>
      <c r="U29" s="11"/>
      <c r="V29" s="11"/>
      <c r="W29" s="11"/>
      <c r="X29" s="11"/>
    </row>
    <row r="30" spans="7:24" x14ac:dyDescent="0.25">
      <c r="G30" t="s">
        <v>24</v>
      </c>
      <c r="H30">
        <v>9500000</v>
      </c>
      <c r="O30">
        <v>8.69</v>
      </c>
      <c r="P30" s="11">
        <v>8.6300000000000008</v>
      </c>
      <c r="Q30" s="18">
        <f t="shared" si="21"/>
        <v>74.994700000000009</v>
      </c>
      <c r="R30" s="11"/>
      <c r="T30" s="11"/>
      <c r="U30" s="11"/>
      <c r="V30" s="11"/>
      <c r="W30" s="11"/>
      <c r="X30" s="11"/>
    </row>
    <row r="31" spans="7:24" x14ac:dyDescent="0.25">
      <c r="G31" t="s">
        <v>25</v>
      </c>
      <c r="H31">
        <v>475000</v>
      </c>
      <c r="O31">
        <v>13.21</v>
      </c>
      <c r="P31" s="11">
        <v>8.9</v>
      </c>
      <c r="Q31" s="18">
        <f t="shared" si="21"/>
        <v>117.56900000000002</v>
      </c>
      <c r="R31" s="11"/>
      <c r="T31" s="11"/>
      <c r="U31" s="11"/>
      <c r="V31" s="11"/>
      <c r="W31" s="11"/>
      <c r="X31" s="11"/>
    </row>
    <row r="32" spans="7:24" x14ac:dyDescent="0.25">
      <c r="G32" t="s">
        <v>26</v>
      </c>
      <c r="H32">
        <v>30000</v>
      </c>
      <c r="O32">
        <v>10.29</v>
      </c>
      <c r="P32" s="11">
        <v>2.81</v>
      </c>
      <c r="Q32" s="18">
        <f t="shared" si="21"/>
        <v>28.914899999999999</v>
      </c>
      <c r="R32" s="11"/>
      <c r="S32" s="6"/>
      <c r="T32" s="11"/>
      <c r="U32" s="11"/>
      <c r="V32" s="11"/>
      <c r="W32" s="11"/>
      <c r="X32" s="11"/>
    </row>
    <row r="33" spans="7:24" x14ac:dyDescent="0.25">
      <c r="H33">
        <f>SUM(H30:H32)</f>
        <v>10005000</v>
      </c>
      <c r="O33">
        <v>2</v>
      </c>
      <c r="P33" s="11">
        <v>4.3</v>
      </c>
      <c r="Q33" s="18">
        <f t="shared" si="21"/>
        <v>8.6</v>
      </c>
      <c r="R33" s="11"/>
      <c r="S33" s="6"/>
      <c r="T33" s="11"/>
      <c r="U33" s="11"/>
      <c r="V33" s="11"/>
      <c r="W33" s="11"/>
      <c r="X33" s="11"/>
    </row>
    <row r="34" spans="7:24" x14ac:dyDescent="0.25">
      <c r="G34" t="s">
        <v>27</v>
      </c>
      <c r="H34">
        <v>7528000</v>
      </c>
      <c r="O34">
        <v>10.050000000000001</v>
      </c>
      <c r="P34" s="11">
        <v>11.97</v>
      </c>
      <c r="Q34" s="18">
        <f t="shared" si="21"/>
        <v>120.29850000000002</v>
      </c>
      <c r="R34" s="11"/>
    </row>
    <row r="35" spans="7:24" x14ac:dyDescent="0.25">
      <c r="O35">
        <v>4.1100000000000003</v>
      </c>
      <c r="P35" s="11">
        <v>6.8</v>
      </c>
      <c r="Q35" s="18">
        <f t="shared" si="21"/>
        <v>27.948</v>
      </c>
      <c r="R35" s="11"/>
      <c r="T35" s="6"/>
    </row>
    <row r="36" spans="7:24" x14ac:dyDescent="0.25">
      <c r="P36" s="11"/>
      <c r="Q36" s="14">
        <f>SUM(Q25:Q35)</f>
        <v>878.20069999999998</v>
      </c>
      <c r="R36" s="11"/>
      <c r="S36" s="6"/>
    </row>
    <row r="37" spans="7:24" x14ac:dyDescent="0.25">
      <c r="Q37" s="18">
        <f t="shared" si="21"/>
        <v>0</v>
      </c>
    </row>
    <row r="38" spans="7:24" x14ac:dyDescent="0.25">
      <c r="O38">
        <v>2</v>
      </c>
      <c r="P38" s="11">
        <v>10.7</v>
      </c>
      <c r="Q38" s="18">
        <f t="shared" si="21"/>
        <v>21.4</v>
      </c>
    </row>
    <row r="39" spans="7:24" x14ac:dyDescent="0.25">
      <c r="O39">
        <v>10.37</v>
      </c>
      <c r="P39" s="11">
        <v>4.1900000000000004</v>
      </c>
      <c r="Q39" s="18">
        <f t="shared" si="21"/>
        <v>43.450299999999999</v>
      </c>
    </row>
    <row r="40" spans="7:24" x14ac:dyDescent="0.25">
      <c r="O40">
        <v>5.6</v>
      </c>
      <c r="P40" s="11">
        <v>2</v>
      </c>
      <c r="Q40" s="18">
        <f t="shared" si="21"/>
        <v>11.2</v>
      </c>
    </row>
    <row r="41" spans="7:24" x14ac:dyDescent="0.25">
      <c r="O41">
        <v>10.039999999999999</v>
      </c>
      <c r="P41" s="11">
        <v>4.24</v>
      </c>
      <c r="Q41" s="18">
        <f t="shared" si="21"/>
        <v>42.569600000000001</v>
      </c>
    </row>
    <row r="42" spans="7:24" x14ac:dyDescent="0.25">
      <c r="Q42" s="14">
        <f>SUM(Q37:Q41)</f>
        <v>118.6199</v>
      </c>
    </row>
    <row r="43" spans="7:24" x14ac:dyDescent="0.25">
      <c r="Q43" s="18">
        <f t="shared" si="21"/>
        <v>0</v>
      </c>
    </row>
    <row r="44" spans="7:24" x14ac:dyDescent="0.25">
      <c r="Q44" s="14">
        <f>Q42+Q36</f>
        <v>996.82060000000001</v>
      </c>
    </row>
    <row r="45" spans="7:24" x14ac:dyDescent="0.25">
      <c r="Q45" s="1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2024-11-09T06:25:43Z</dcterms:modified>
</cp:coreProperties>
</file>