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1 Work Saiprasad\Project Finance\Marathon future X\"/>
    </mc:Choice>
  </mc:AlternateContent>
  <xr:revisionPtr revIDLastSave="0" documentId="13_ncr:1_{33D6F85F-31A2-4476-8D85-05A9DA1C6EB7}" xr6:coauthVersionLast="47" xr6:coauthVersionMax="47" xr10:uidLastSave="{00000000-0000-0000-0000-000000000000}"/>
  <bookViews>
    <workbookView xWindow="780" yWindow="780" windowWidth="13830" windowHeight="14775" xr2:uid="{00000000-000D-0000-FFFF-FFFF00000000}"/>
  </bookViews>
  <sheets>
    <sheet name="Sheet1" sheetId="1" r:id="rId1"/>
    <sheet name="IG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E15" i="2"/>
  <c r="J12" i="2"/>
  <c r="F12" i="2"/>
  <c r="H12" i="2" s="1"/>
  <c r="K12" i="2" s="1"/>
  <c r="G13" i="2"/>
  <c r="H13" i="2" s="1"/>
  <c r="K13" i="2" s="1"/>
  <c r="G11" i="2"/>
  <c r="G10" i="2"/>
  <c r="H10" i="2" s="1"/>
  <c r="K10" i="2" s="1"/>
  <c r="G9" i="2"/>
  <c r="H9" i="2" s="1"/>
  <c r="K9" i="2" s="1"/>
  <c r="G8" i="2"/>
  <c r="H8" i="2" s="1"/>
  <c r="K8" i="2" s="1"/>
  <c r="G7" i="2"/>
  <c r="G4" i="2"/>
  <c r="H4" i="2" s="1"/>
  <c r="K4" i="2" s="1"/>
  <c r="G6" i="2"/>
  <c r="G5" i="2"/>
  <c r="H5" i="2"/>
  <c r="K5" i="2" s="1"/>
  <c r="H6" i="2"/>
  <c r="K6" i="2" s="1"/>
  <c r="H7" i="2"/>
  <c r="K7" i="2" s="1"/>
  <c r="H11" i="2"/>
  <c r="K11" i="2" s="1"/>
  <c r="J4" i="2"/>
  <c r="J5" i="2"/>
  <c r="J6" i="2"/>
  <c r="J14" i="2" s="1"/>
  <c r="J7" i="2"/>
  <c r="J8" i="2"/>
  <c r="J9" i="2"/>
  <c r="J10" i="2"/>
  <c r="J11" i="2"/>
  <c r="J13" i="2"/>
  <c r="K3" i="2"/>
  <c r="J3" i="2"/>
  <c r="H3" i="2"/>
  <c r="H5" i="1"/>
  <c r="I5" i="1" s="1"/>
  <c r="H21" i="1"/>
  <c r="H20" i="1"/>
  <c r="F20" i="1"/>
  <c r="F21" i="1"/>
  <c r="H15" i="1"/>
  <c r="H16" i="1"/>
  <c r="H17" i="1"/>
  <c r="H14" i="1"/>
  <c r="G15" i="1"/>
  <c r="G16" i="1"/>
  <c r="G17" i="1"/>
  <c r="G14" i="1"/>
  <c r="E17" i="1"/>
  <c r="E16" i="1"/>
  <c r="E15" i="1"/>
  <c r="E14" i="1"/>
  <c r="E6" i="1"/>
  <c r="E7" i="1"/>
  <c r="E8" i="1"/>
  <c r="E5" i="1"/>
  <c r="F18" i="1"/>
  <c r="D18" i="1"/>
  <c r="H6" i="1"/>
  <c r="I6" i="1" s="1"/>
  <c r="H7" i="1"/>
  <c r="I7" i="1" s="1"/>
  <c r="H8" i="1"/>
  <c r="J8" i="1" s="1"/>
  <c r="F9" i="1"/>
  <c r="D9" i="1"/>
  <c r="K14" i="2" l="1"/>
  <c r="E9" i="1"/>
  <c r="E18" i="1"/>
  <c r="J14" i="1"/>
  <c r="J16" i="1"/>
  <c r="J6" i="1"/>
  <c r="L7" i="1"/>
  <c r="J5" i="1"/>
  <c r="M5" i="1"/>
  <c r="I8" i="1"/>
  <c r="M7" i="1" s="1"/>
  <c r="L5" i="1"/>
  <c r="L9" i="1" s="1"/>
  <c r="H9" i="1"/>
  <c r="J7" i="1"/>
  <c r="N7" i="1" s="1"/>
  <c r="N5" i="1" l="1"/>
  <c r="N9" i="1" s="1"/>
  <c r="H18" i="1"/>
  <c r="J18" i="1"/>
  <c r="M9" i="1"/>
  <c r="J9" i="1"/>
  <c r="I9" i="1"/>
</calcChain>
</file>

<file path=xl/sharedStrings.xml><?xml version="1.0" encoding="utf-8"?>
<sst xmlns="http://schemas.openxmlformats.org/spreadsheetml/2006/main" count="66" uniqueCount="35">
  <si>
    <t>Sr.</t>
  </si>
  <si>
    <t>Flat No.</t>
  </si>
  <si>
    <t>Floor</t>
  </si>
  <si>
    <t xml:space="preserve">Rera Carpet Area in Sq. ft. </t>
  </si>
  <si>
    <t xml:space="preserve">Saleable  area  in Sq. ft. </t>
  </si>
  <si>
    <t xml:space="preserve">Rate                       Sq. ft. </t>
  </si>
  <si>
    <t xml:space="preserve">Area Statement in Excel </t>
  </si>
  <si>
    <t>A-303</t>
  </si>
  <si>
    <t>A-304</t>
  </si>
  <si>
    <t>B-301</t>
  </si>
  <si>
    <t>C-302</t>
  </si>
  <si>
    <t>Total</t>
  </si>
  <si>
    <t>Entity</t>
  </si>
  <si>
    <t>MRPL</t>
  </si>
  <si>
    <t>MNRL</t>
  </si>
  <si>
    <t>Value</t>
  </si>
  <si>
    <t>RV</t>
  </si>
  <si>
    <t>DV</t>
  </si>
  <si>
    <t>TOTAL FMV</t>
  </si>
  <si>
    <t>TOTAL RV</t>
  </si>
  <si>
    <t>TOTAL DV</t>
  </si>
  <si>
    <t>Built Up Area in Sq. Ft.</t>
  </si>
  <si>
    <t>Wing</t>
  </si>
  <si>
    <t>A</t>
  </si>
  <si>
    <t xml:space="preserve">Unit </t>
  </si>
  <si>
    <t>Balcony/Terrace</t>
  </si>
  <si>
    <t>Other Area</t>
  </si>
  <si>
    <t>Rate on RERA Carpet</t>
  </si>
  <si>
    <t>Rate on Total Carpet</t>
  </si>
  <si>
    <t>3716-17</t>
  </si>
  <si>
    <t>B</t>
  </si>
  <si>
    <t>C</t>
  </si>
  <si>
    <t>Average</t>
  </si>
  <si>
    <t>RERA Carpet Area</t>
  </si>
  <si>
    <t>Total Carpet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</si>
</sst>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1"/>
      <color rgb="FF000000"/>
      <name val="Arial Narrow"/>
      <family val="2"/>
    </font>
    <font>
      <b/>
      <u/>
      <sz val="12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0" fillId="0" borderId="0" xfId="1" applyFont="1"/>
    <xf numFmtId="43" fontId="1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tabSelected="1" topLeftCell="F1" workbookViewId="0">
      <selection activeCell="L7" sqref="L7:L8"/>
    </sheetView>
  </sheetViews>
  <sheetFormatPr defaultRowHeight="15" x14ac:dyDescent="0.25"/>
  <cols>
    <col min="1" max="1" width="8.140625" customWidth="1"/>
    <col min="2" max="2" width="6.85546875" bestFit="1" customWidth="1"/>
    <col min="3" max="3" width="5" bestFit="1" customWidth="1"/>
    <col min="4" max="4" width="9.7109375" style="6" bestFit="1" customWidth="1"/>
    <col min="5" max="5" width="9.7109375" style="6" customWidth="1"/>
    <col min="6" max="6" width="15.28515625" style="6" bestFit="1" customWidth="1"/>
    <col min="7" max="7" width="9.7109375" style="6" bestFit="1" customWidth="1"/>
    <col min="8" max="10" width="16.140625" style="6" bestFit="1" customWidth="1"/>
    <col min="11" max="11" width="6.140625" bestFit="1" customWidth="1"/>
    <col min="12" max="14" width="16.85546875" style="6" bestFit="1" customWidth="1"/>
  </cols>
  <sheetData>
    <row r="2" spans="1:14" ht="15.75" customHeight="1" x14ac:dyDescent="0.25">
      <c r="A2" s="12" t="s">
        <v>6</v>
      </c>
      <c r="B2" s="12"/>
      <c r="C2" s="12"/>
      <c r="D2" s="12"/>
      <c r="E2" s="12"/>
      <c r="F2" s="12"/>
      <c r="G2" s="12"/>
      <c r="H2" s="12"/>
      <c r="I2" s="5"/>
      <c r="J2" s="5"/>
    </row>
    <row r="3" spans="1:14" ht="15.75" x14ac:dyDescent="0.25">
      <c r="A3" s="1"/>
    </row>
    <row r="4" spans="1:14" ht="38.25" x14ac:dyDescent="0.25">
      <c r="A4" s="2" t="s">
        <v>0</v>
      </c>
      <c r="B4" s="2" t="s">
        <v>1</v>
      </c>
      <c r="C4" s="2" t="s">
        <v>2</v>
      </c>
      <c r="D4" s="7" t="s">
        <v>3</v>
      </c>
      <c r="E4" s="7" t="s">
        <v>21</v>
      </c>
      <c r="F4" s="7" t="s">
        <v>4</v>
      </c>
      <c r="G4" s="7" t="s">
        <v>5</v>
      </c>
      <c r="H4" s="7" t="s">
        <v>15</v>
      </c>
      <c r="I4" s="7" t="s">
        <v>16</v>
      </c>
      <c r="J4" s="7" t="s">
        <v>17</v>
      </c>
      <c r="K4" s="2" t="s">
        <v>12</v>
      </c>
      <c r="L4" s="7" t="s">
        <v>18</v>
      </c>
      <c r="M4" s="7" t="s">
        <v>19</v>
      </c>
      <c r="N4" s="7" t="s">
        <v>20</v>
      </c>
    </row>
    <row r="5" spans="1:14" ht="16.5" x14ac:dyDescent="0.25">
      <c r="A5" s="24">
        <v>1</v>
      </c>
      <c r="B5" s="24" t="s">
        <v>7</v>
      </c>
      <c r="C5" s="24">
        <v>3</v>
      </c>
      <c r="D5" s="25">
        <v>4730</v>
      </c>
      <c r="E5" s="25">
        <f>D5*1.2</f>
        <v>5676</v>
      </c>
      <c r="F5" s="25">
        <v>7277</v>
      </c>
      <c r="G5" s="25">
        <v>43000</v>
      </c>
      <c r="H5" s="25">
        <f>D5*G5</f>
        <v>203390000</v>
      </c>
      <c r="I5" s="25">
        <f>H5*0.9</f>
        <v>183051000</v>
      </c>
      <c r="J5" s="25">
        <f>H5*0.8</f>
        <v>162712000</v>
      </c>
      <c r="K5" s="24" t="s">
        <v>14</v>
      </c>
      <c r="L5" s="26">
        <f>H5+H6</f>
        <v>646247000</v>
      </c>
      <c r="M5" s="26">
        <f>I5+I6</f>
        <v>581622300</v>
      </c>
      <c r="N5" s="26">
        <f t="shared" ref="N5" si="0">J5+J6</f>
        <v>516997600</v>
      </c>
    </row>
    <row r="6" spans="1:14" ht="16.5" x14ac:dyDescent="0.25">
      <c r="A6" s="24">
        <v>2</v>
      </c>
      <c r="B6" s="24" t="s">
        <v>8</v>
      </c>
      <c r="C6" s="24">
        <v>3</v>
      </c>
      <c r="D6" s="25">
        <v>10299</v>
      </c>
      <c r="E6" s="25">
        <f t="shared" ref="E6:E8" si="1">D6*1.2</f>
        <v>12358.8</v>
      </c>
      <c r="F6" s="25">
        <v>15845</v>
      </c>
      <c r="G6" s="25">
        <v>43000</v>
      </c>
      <c r="H6" s="25">
        <f>D6*G6</f>
        <v>442857000</v>
      </c>
      <c r="I6" s="25">
        <f t="shared" ref="I6:I9" si="2">H6*0.9</f>
        <v>398571300</v>
      </c>
      <c r="J6" s="25">
        <f t="shared" ref="J6:J9" si="3">H6*0.8</f>
        <v>354285600</v>
      </c>
      <c r="K6" s="24" t="s">
        <v>14</v>
      </c>
      <c r="L6" s="27"/>
      <c r="M6" s="27"/>
      <c r="N6" s="27"/>
    </row>
    <row r="7" spans="1:14" ht="16.5" x14ac:dyDescent="0.25">
      <c r="A7" s="3">
        <v>3</v>
      </c>
      <c r="B7" s="3" t="s">
        <v>9</v>
      </c>
      <c r="C7" s="3">
        <v>3</v>
      </c>
      <c r="D7" s="8">
        <v>27819</v>
      </c>
      <c r="E7" s="8">
        <f t="shared" si="1"/>
        <v>33382.799999999996</v>
      </c>
      <c r="F7" s="8">
        <v>42799</v>
      </c>
      <c r="G7" s="8">
        <v>43000</v>
      </c>
      <c r="H7" s="8">
        <f>D7*G7</f>
        <v>1196217000</v>
      </c>
      <c r="I7" s="8">
        <f t="shared" si="2"/>
        <v>1076595300</v>
      </c>
      <c r="J7" s="8">
        <f t="shared" si="3"/>
        <v>956973600</v>
      </c>
      <c r="K7" s="3" t="s">
        <v>13</v>
      </c>
      <c r="L7" s="10">
        <f>H7+H8</f>
        <v>1415560000</v>
      </c>
      <c r="M7" s="10">
        <f t="shared" ref="M7:N7" si="4">I7+I8</f>
        <v>1274004000</v>
      </c>
      <c r="N7" s="10">
        <f t="shared" si="4"/>
        <v>1132448000</v>
      </c>
    </row>
    <row r="8" spans="1:14" ht="16.5" x14ac:dyDescent="0.25">
      <c r="A8" s="3">
        <v>4</v>
      </c>
      <c r="B8" s="3" t="s">
        <v>10</v>
      </c>
      <c r="C8" s="3">
        <v>3</v>
      </c>
      <c r="D8" s="8">
        <v>5101</v>
      </c>
      <c r="E8" s="8">
        <f t="shared" si="1"/>
        <v>6121.2</v>
      </c>
      <c r="F8" s="8">
        <v>7848</v>
      </c>
      <c r="G8" s="8">
        <v>43000</v>
      </c>
      <c r="H8" s="8">
        <f>D8*G8</f>
        <v>219343000</v>
      </c>
      <c r="I8" s="8">
        <f t="shared" si="2"/>
        <v>197408700</v>
      </c>
      <c r="J8" s="8">
        <f t="shared" si="3"/>
        <v>175474400</v>
      </c>
      <c r="K8" s="3" t="s">
        <v>13</v>
      </c>
      <c r="L8" s="11"/>
      <c r="M8" s="11"/>
      <c r="N8" s="11"/>
    </row>
    <row r="9" spans="1:14" ht="16.5" x14ac:dyDescent="0.25">
      <c r="A9" s="4" t="s">
        <v>11</v>
      </c>
      <c r="B9" s="3"/>
      <c r="C9" s="3"/>
      <c r="D9" s="9">
        <f>SUM(D5:D8)</f>
        <v>47949</v>
      </c>
      <c r="E9" s="9">
        <f>SUM(E5:E8)</f>
        <v>57538.799999999988</v>
      </c>
      <c r="F9" s="9">
        <f>SUM(F5:F8)</f>
        <v>73769</v>
      </c>
      <c r="G9" s="9"/>
      <c r="H9" s="9">
        <f>SUM(H5:H8)</f>
        <v>2061807000</v>
      </c>
      <c r="I9" s="9">
        <f t="shared" si="2"/>
        <v>1855626300</v>
      </c>
      <c r="J9" s="9">
        <f t="shared" si="3"/>
        <v>1649445600</v>
      </c>
      <c r="K9" s="4"/>
      <c r="L9" s="9">
        <f t="shared" ref="L9:N9" si="5">SUM(L5:L8)</f>
        <v>2061807000</v>
      </c>
      <c r="M9" s="9">
        <f t="shared" si="5"/>
        <v>1855626300</v>
      </c>
      <c r="N9" s="9">
        <f t="shared" si="5"/>
        <v>1649445600</v>
      </c>
    </row>
    <row r="13" spans="1:14" ht="38.25" x14ac:dyDescent="0.25">
      <c r="A13" s="2" t="s">
        <v>0</v>
      </c>
      <c r="B13" s="2" t="s">
        <v>1</v>
      </c>
      <c r="C13" s="2" t="s">
        <v>2</v>
      </c>
      <c r="D13" s="7" t="s">
        <v>3</v>
      </c>
      <c r="E13" s="7" t="s">
        <v>21</v>
      </c>
      <c r="F13" s="7" t="s">
        <v>4</v>
      </c>
      <c r="G13" s="7" t="s">
        <v>5</v>
      </c>
      <c r="H13" s="7" t="s">
        <v>15</v>
      </c>
      <c r="I13" s="2" t="s">
        <v>12</v>
      </c>
      <c r="J13" s="7" t="s">
        <v>18</v>
      </c>
      <c r="L13"/>
      <c r="M13"/>
      <c r="N13"/>
    </row>
    <row r="14" spans="1:14" ht="16.5" x14ac:dyDescent="0.25">
      <c r="A14" s="24">
        <v>1</v>
      </c>
      <c r="B14" s="24" t="s">
        <v>7</v>
      </c>
      <c r="C14" s="24">
        <v>3</v>
      </c>
      <c r="D14" s="25">
        <v>4730</v>
      </c>
      <c r="E14" s="25">
        <f>D14*1.2</f>
        <v>5676</v>
      </c>
      <c r="F14" s="25">
        <v>7277</v>
      </c>
      <c r="G14" s="25">
        <f>352900/10.764</f>
        <v>32785.209959123007</v>
      </c>
      <c r="H14" s="25">
        <f>ROUND(E14*G14,0)</f>
        <v>186088852</v>
      </c>
      <c r="I14" s="24" t="s">
        <v>14</v>
      </c>
      <c r="J14" s="26">
        <f>H14+H15</f>
        <v>591274705</v>
      </c>
      <c r="L14"/>
      <c r="M14"/>
      <c r="N14"/>
    </row>
    <row r="15" spans="1:14" ht="16.5" x14ac:dyDescent="0.25">
      <c r="A15" s="24">
        <v>2</v>
      </c>
      <c r="B15" s="24" t="s">
        <v>8</v>
      </c>
      <c r="C15" s="24">
        <v>3</v>
      </c>
      <c r="D15" s="25">
        <v>10299</v>
      </c>
      <c r="E15" s="25">
        <f t="shared" ref="E15:E17" si="6">D15*1.2</f>
        <v>12358.8</v>
      </c>
      <c r="F15" s="25">
        <v>15845</v>
      </c>
      <c r="G15" s="25">
        <f t="shared" ref="G15:G17" si="7">352900/10.764</f>
        <v>32785.209959123007</v>
      </c>
      <c r="H15" s="25">
        <f t="shared" ref="H15:H17" si="8">ROUND(E15*G15,0)</f>
        <v>405185853</v>
      </c>
      <c r="I15" s="24" t="s">
        <v>14</v>
      </c>
      <c r="J15" s="27"/>
      <c r="L15"/>
      <c r="M15"/>
      <c r="N15"/>
    </row>
    <row r="16" spans="1:14" ht="16.5" x14ac:dyDescent="0.25">
      <c r="A16" s="3">
        <v>3</v>
      </c>
      <c r="B16" s="3" t="s">
        <v>9</v>
      </c>
      <c r="C16" s="3">
        <v>3</v>
      </c>
      <c r="D16" s="8">
        <v>27819</v>
      </c>
      <c r="E16" s="8">
        <f t="shared" si="6"/>
        <v>33382.799999999996</v>
      </c>
      <c r="F16" s="8">
        <v>42799</v>
      </c>
      <c r="G16" s="8">
        <f t="shared" si="7"/>
        <v>32785.209959123007</v>
      </c>
      <c r="H16" s="8">
        <f t="shared" si="8"/>
        <v>1094462107</v>
      </c>
      <c r="I16" s="3" t="s">
        <v>13</v>
      </c>
      <c r="J16" s="10">
        <f>H16+H17</f>
        <v>1295146934</v>
      </c>
      <c r="L16"/>
      <c r="M16"/>
      <c r="N16"/>
    </row>
    <row r="17" spans="1:14" ht="16.5" x14ac:dyDescent="0.25">
      <c r="A17" s="3">
        <v>4</v>
      </c>
      <c r="B17" s="3" t="s">
        <v>10</v>
      </c>
      <c r="C17" s="3">
        <v>3</v>
      </c>
      <c r="D17" s="8">
        <v>5101</v>
      </c>
      <c r="E17" s="8">
        <f t="shared" si="6"/>
        <v>6121.2</v>
      </c>
      <c r="F17" s="8">
        <v>7848</v>
      </c>
      <c r="G17" s="8">
        <f t="shared" si="7"/>
        <v>32785.209959123007</v>
      </c>
      <c r="H17" s="8">
        <f t="shared" si="8"/>
        <v>200684827</v>
      </c>
      <c r="I17" s="3" t="s">
        <v>13</v>
      </c>
      <c r="J17" s="11"/>
      <c r="L17"/>
      <c r="M17"/>
      <c r="N17"/>
    </row>
    <row r="18" spans="1:14" x14ac:dyDescent="0.25">
      <c r="A18" s="4" t="s">
        <v>11</v>
      </c>
      <c r="B18" s="3"/>
      <c r="C18" s="3"/>
      <c r="D18" s="9">
        <f>SUM(D14:D17)</f>
        <v>47949</v>
      </c>
      <c r="E18" s="9">
        <f>SUM(E14:E17)</f>
        <v>57538.799999999988</v>
      </c>
      <c r="F18" s="9">
        <f>SUM(F14:F17)</f>
        <v>73769</v>
      </c>
      <c r="G18" s="9"/>
      <c r="H18" s="9">
        <f>SUM(H14:H17)</f>
        <v>1886421639</v>
      </c>
      <c r="I18" s="4"/>
      <c r="J18" s="9">
        <f t="shared" ref="J18" si="9">SUM(J14:J17)</f>
        <v>1886421639</v>
      </c>
      <c r="L18"/>
      <c r="M18"/>
      <c r="N18"/>
    </row>
    <row r="20" spans="1:14" x14ac:dyDescent="0.25">
      <c r="F20" s="6">
        <f>F14+F15</f>
        <v>23122</v>
      </c>
      <c r="G20" s="6">
        <v>2500</v>
      </c>
      <c r="H20" s="6">
        <f>F20*G20</f>
        <v>57805000</v>
      </c>
    </row>
    <row r="21" spans="1:14" x14ac:dyDescent="0.25">
      <c r="F21" s="6">
        <f>F16+F17</f>
        <v>50647</v>
      </c>
      <c r="G21" s="6">
        <v>2500</v>
      </c>
      <c r="H21" s="6">
        <f>F21*G21</f>
        <v>126617500</v>
      </c>
    </row>
  </sheetData>
  <mergeCells count="9">
    <mergeCell ref="J16:J17"/>
    <mergeCell ref="A2:H2"/>
    <mergeCell ref="L5:L6"/>
    <mergeCell ref="L7:L8"/>
    <mergeCell ref="M5:M6"/>
    <mergeCell ref="N5:N6"/>
    <mergeCell ref="M7:M8"/>
    <mergeCell ref="N7:N8"/>
    <mergeCell ref="J14:J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6801D-C226-4CCD-9C3D-1184CF86BE08}">
  <dimension ref="A2:K18"/>
  <sheetViews>
    <sheetView workbookViewId="0">
      <selection activeCell="M9" sqref="M9"/>
    </sheetView>
  </sheetViews>
  <sheetFormatPr defaultRowHeight="16.5" x14ac:dyDescent="0.25"/>
  <cols>
    <col min="1" max="1" width="4.85546875" style="13" customWidth="1"/>
    <col min="2" max="4" width="9.140625" style="13"/>
    <col min="5" max="5" width="16" style="13" customWidth="1"/>
    <col min="6" max="6" width="14.7109375" style="13" customWidth="1"/>
    <col min="7" max="7" width="12.42578125" style="13" customWidth="1"/>
    <col min="8" max="8" width="13.7109375" style="13" customWidth="1"/>
    <col min="9" max="9" width="16.140625" style="13" bestFit="1" customWidth="1"/>
    <col min="10" max="10" width="12.7109375" style="13" customWidth="1"/>
    <col min="11" max="11" width="12.28515625" style="13" customWidth="1"/>
    <col min="12" max="16384" width="9.140625" style="13"/>
  </cols>
  <sheetData>
    <row r="2" spans="1:11" s="15" customFormat="1" ht="49.5" x14ac:dyDescent="0.25">
      <c r="A2" s="17"/>
      <c r="B2" s="17" t="s">
        <v>24</v>
      </c>
      <c r="C2" s="17" t="s">
        <v>22</v>
      </c>
      <c r="D2" s="17" t="s">
        <v>2</v>
      </c>
      <c r="E2" s="17" t="s">
        <v>33</v>
      </c>
      <c r="F2" s="17" t="s">
        <v>25</v>
      </c>
      <c r="G2" s="17" t="s">
        <v>26</v>
      </c>
      <c r="H2" s="18" t="s">
        <v>34</v>
      </c>
      <c r="I2" s="17" t="s">
        <v>15</v>
      </c>
      <c r="J2" s="18" t="s">
        <v>27</v>
      </c>
      <c r="K2" s="18" t="s">
        <v>28</v>
      </c>
    </row>
    <row r="3" spans="1:11" x14ac:dyDescent="0.25">
      <c r="A3" s="22">
        <v>1</v>
      </c>
      <c r="B3" s="22">
        <v>1303</v>
      </c>
      <c r="C3" s="22" t="s">
        <v>23</v>
      </c>
      <c r="D3" s="22">
        <v>13</v>
      </c>
      <c r="E3" s="22">
        <v>5527.14</v>
      </c>
      <c r="F3" s="22">
        <v>0</v>
      </c>
      <c r="G3" s="22">
        <v>0</v>
      </c>
      <c r="H3" s="22">
        <f>E3+F3+G3</f>
        <v>5527.14</v>
      </c>
      <c r="I3" s="23">
        <v>221806250</v>
      </c>
      <c r="J3" s="23">
        <f>I3/E3</f>
        <v>40130.383887507822</v>
      </c>
      <c r="K3" s="23">
        <f>I3/H3</f>
        <v>40130.383887507822</v>
      </c>
    </row>
    <row r="4" spans="1:11" x14ac:dyDescent="0.25">
      <c r="A4" s="19">
        <v>2</v>
      </c>
      <c r="B4" s="19">
        <v>3801</v>
      </c>
      <c r="C4" s="19" t="s">
        <v>23</v>
      </c>
      <c r="D4" s="19">
        <v>38</v>
      </c>
      <c r="E4" s="19">
        <v>1098.1099999999999</v>
      </c>
      <c r="F4" s="19">
        <v>0</v>
      </c>
      <c r="G4" s="19">
        <f>13.67+24.89</f>
        <v>38.56</v>
      </c>
      <c r="H4" s="19">
        <f t="shared" ref="H4:H13" si="0">E4+F4+G4</f>
        <v>1136.6699999999998</v>
      </c>
      <c r="I4" s="20">
        <v>59273000</v>
      </c>
      <c r="J4" s="20">
        <f t="shared" ref="J4:J13" si="1">I4/E4</f>
        <v>53977.288249811041</v>
      </c>
      <c r="K4" s="20">
        <f t="shared" ref="K4:K13" si="2">I4/H4</f>
        <v>52146.181389497397</v>
      </c>
    </row>
    <row r="5" spans="1:11" x14ac:dyDescent="0.25">
      <c r="A5" s="19">
        <v>3</v>
      </c>
      <c r="B5" s="19">
        <v>3802</v>
      </c>
      <c r="C5" s="19" t="s">
        <v>23</v>
      </c>
      <c r="D5" s="19">
        <v>38</v>
      </c>
      <c r="E5" s="19">
        <v>1498.11</v>
      </c>
      <c r="F5" s="19">
        <v>0</v>
      </c>
      <c r="G5" s="19">
        <f>13.67+24.89</f>
        <v>38.56</v>
      </c>
      <c r="H5" s="19">
        <f t="shared" si="0"/>
        <v>1536.6699999999998</v>
      </c>
      <c r="I5" s="20">
        <v>79673000</v>
      </c>
      <c r="J5" s="20">
        <f t="shared" si="1"/>
        <v>53182.343085621222</v>
      </c>
      <c r="K5" s="20">
        <f t="shared" si="2"/>
        <v>51847.826794301967</v>
      </c>
    </row>
    <row r="6" spans="1:11" x14ac:dyDescent="0.25">
      <c r="A6" s="19">
        <v>4</v>
      </c>
      <c r="B6" s="19">
        <v>3702</v>
      </c>
      <c r="C6" s="19" t="s">
        <v>23</v>
      </c>
      <c r="D6" s="19">
        <v>37</v>
      </c>
      <c r="E6" s="19">
        <v>1497.56</v>
      </c>
      <c r="F6" s="19">
        <v>0</v>
      </c>
      <c r="G6" s="19">
        <f>26.44+13.62+12.82</f>
        <v>52.88</v>
      </c>
      <c r="H6" s="19">
        <f t="shared" si="0"/>
        <v>1550.44</v>
      </c>
      <c r="I6" s="20">
        <v>74247000</v>
      </c>
      <c r="J6" s="20">
        <f t="shared" si="1"/>
        <v>49578.647933972599</v>
      </c>
      <c r="K6" s="20">
        <f t="shared" si="2"/>
        <v>47887.696395861822</v>
      </c>
    </row>
    <row r="7" spans="1:11" x14ac:dyDescent="0.25">
      <c r="A7" s="19">
        <v>5</v>
      </c>
      <c r="B7" s="19">
        <v>3704</v>
      </c>
      <c r="C7" s="19" t="s">
        <v>23</v>
      </c>
      <c r="D7" s="19">
        <v>37</v>
      </c>
      <c r="E7" s="19">
        <v>1125.8800000000001</v>
      </c>
      <c r="F7" s="19">
        <v>0</v>
      </c>
      <c r="G7" s="19">
        <f>24.12+13.62+10.5</f>
        <v>48.24</v>
      </c>
      <c r="H7" s="19">
        <f t="shared" si="0"/>
        <v>1174.1200000000001</v>
      </c>
      <c r="I7" s="20">
        <v>59350000</v>
      </c>
      <c r="J7" s="20">
        <f t="shared" si="1"/>
        <v>52714.321242050661</v>
      </c>
      <c r="K7" s="20">
        <f t="shared" si="2"/>
        <v>50548.495894797801</v>
      </c>
    </row>
    <row r="8" spans="1:11" x14ac:dyDescent="0.25">
      <c r="A8" s="19">
        <v>6</v>
      </c>
      <c r="B8" s="19" t="s">
        <v>29</v>
      </c>
      <c r="C8" s="19" t="s">
        <v>23</v>
      </c>
      <c r="D8" s="19">
        <v>37</v>
      </c>
      <c r="E8" s="19">
        <v>2098.98</v>
      </c>
      <c r="F8" s="19">
        <v>0</v>
      </c>
      <c r="G8" s="19">
        <f>28.02+13.38+14.64</f>
        <v>56.04</v>
      </c>
      <c r="H8" s="19">
        <f t="shared" si="0"/>
        <v>2155.02</v>
      </c>
      <c r="I8" s="20">
        <v>101906095</v>
      </c>
      <c r="J8" s="20">
        <f t="shared" si="1"/>
        <v>48550.29347587876</v>
      </c>
      <c r="K8" s="20">
        <f t="shared" si="2"/>
        <v>47287.772271255024</v>
      </c>
    </row>
    <row r="9" spans="1:11" x14ac:dyDescent="0.25">
      <c r="A9" s="19">
        <v>7</v>
      </c>
      <c r="B9" s="19">
        <v>3718</v>
      </c>
      <c r="C9" s="19" t="s">
        <v>23</v>
      </c>
      <c r="D9" s="19">
        <v>37</v>
      </c>
      <c r="E9" s="19">
        <v>987.38</v>
      </c>
      <c r="F9" s="19">
        <v>0</v>
      </c>
      <c r="G9" s="19">
        <f>22.62+13.62+9</f>
        <v>45.24</v>
      </c>
      <c r="H9" s="19">
        <f t="shared" si="0"/>
        <v>1032.6199999999999</v>
      </c>
      <c r="I9" s="20">
        <v>51227500</v>
      </c>
      <c r="J9" s="20">
        <f t="shared" si="1"/>
        <v>51882.254046061295</v>
      </c>
      <c r="K9" s="20">
        <f t="shared" si="2"/>
        <v>49609.246382986974</v>
      </c>
    </row>
    <row r="10" spans="1:11" x14ac:dyDescent="0.25">
      <c r="A10" s="19">
        <v>8</v>
      </c>
      <c r="B10" s="19">
        <v>3719</v>
      </c>
      <c r="C10" s="19" t="s">
        <v>23</v>
      </c>
      <c r="D10" s="19">
        <v>37</v>
      </c>
      <c r="E10" s="19">
        <v>835.72</v>
      </c>
      <c r="F10" s="19">
        <v>0</v>
      </c>
      <c r="G10" s="19">
        <f>54.79+9.47+45.32</f>
        <v>109.58000000000001</v>
      </c>
      <c r="H10" s="19">
        <f t="shared" si="0"/>
        <v>945.30000000000007</v>
      </c>
      <c r="I10" s="20">
        <v>44689735</v>
      </c>
      <c r="J10" s="20">
        <f t="shared" si="1"/>
        <v>53474.530943378166</v>
      </c>
      <c r="K10" s="20">
        <f t="shared" si="2"/>
        <v>47275.716703691949</v>
      </c>
    </row>
    <row r="11" spans="1:11" x14ac:dyDescent="0.25">
      <c r="A11" s="19">
        <v>9</v>
      </c>
      <c r="B11" s="19">
        <v>3720</v>
      </c>
      <c r="C11" s="19" t="s">
        <v>23</v>
      </c>
      <c r="D11" s="19">
        <v>37</v>
      </c>
      <c r="E11" s="19">
        <v>961.95</v>
      </c>
      <c r="F11" s="19">
        <v>0</v>
      </c>
      <c r="G11" s="19">
        <f>9.47+9.47</f>
        <v>18.940000000000001</v>
      </c>
      <c r="H11" s="19">
        <f t="shared" si="0"/>
        <v>980.8900000000001</v>
      </c>
      <c r="I11" s="20">
        <v>48613870</v>
      </c>
      <c r="J11" s="20">
        <f t="shared" si="1"/>
        <v>50536.795051717861</v>
      </c>
      <c r="K11" s="20">
        <f t="shared" si="2"/>
        <v>49560.980334186293</v>
      </c>
    </row>
    <row r="12" spans="1:11" x14ac:dyDescent="0.25">
      <c r="A12" s="19">
        <v>10</v>
      </c>
      <c r="B12" s="19">
        <v>901</v>
      </c>
      <c r="C12" s="19" t="s">
        <v>30</v>
      </c>
      <c r="D12" s="19">
        <v>9</v>
      </c>
      <c r="E12" s="19">
        <v>7162.37</v>
      </c>
      <c r="F12" s="13">
        <f>3663.35*40%</f>
        <v>1465.3400000000001</v>
      </c>
      <c r="G12" s="19">
        <v>40</v>
      </c>
      <c r="H12" s="19">
        <f t="shared" si="0"/>
        <v>8667.7099999999991</v>
      </c>
      <c r="I12" s="20">
        <v>339554800</v>
      </c>
      <c r="J12" s="20">
        <f>I12/E12</f>
        <v>47408.162382004841</v>
      </c>
      <c r="K12" s="20">
        <f t="shared" si="2"/>
        <v>39174.683970737373</v>
      </c>
    </row>
    <row r="13" spans="1:11" x14ac:dyDescent="0.25">
      <c r="A13" s="22">
        <v>11</v>
      </c>
      <c r="B13" s="22">
        <v>1</v>
      </c>
      <c r="C13" s="22" t="s">
        <v>31</v>
      </c>
      <c r="D13" s="22">
        <v>129</v>
      </c>
      <c r="E13" s="22">
        <v>703</v>
      </c>
      <c r="F13" s="22">
        <v>0</v>
      </c>
      <c r="G13" s="22">
        <f>27+23+4</f>
        <v>54</v>
      </c>
      <c r="H13" s="22">
        <f t="shared" si="0"/>
        <v>757</v>
      </c>
      <c r="I13" s="23">
        <v>29387690</v>
      </c>
      <c r="J13" s="23">
        <f t="shared" si="1"/>
        <v>41803.257467994314</v>
      </c>
      <c r="K13" s="23">
        <f t="shared" si="2"/>
        <v>38821.254953764859</v>
      </c>
    </row>
    <row r="14" spans="1:11" x14ac:dyDescent="0.25">
      <c r="A14" s="19"/>
      <c r="B14" s="19"/>
      <c r="C14" s="19"/>
      <c r="D14" s="19"/>
      <c r="E14" s="19"/>
      <c r="F14" s="19"/>
      <c r="G14" s="19"/>
      <c r="H14" s="19"/>
      <c r="I14" s="17" t="s">
        <v>32</v>
      </c>
      <c r="J14" s="21">
        <f>AVERAGE(J3:J13)</f>
        <v>49385.297978727147</v>
      </c>
      <c r="K14" s="21">
        <f>AVERAGE(K3:K13)</f>
        <v>46753.658088962657</v>
      </c>
    </row>
    <row r="15" spans="1:11" x14ac:dyDescent="0.25">
      <c r="E15" s="14">
        <f>SUM(E3:E14)</f>
        <v>23496.199999999997</v>
      </c>
      <c r="I15" s="16">
        <f>SUM(I3:I13)</f>
        <v>1109728940</v>
      </c>
      <c r="J15" s="13">
        <f>I15/E15</f>
        <v>47230.145300091084</v>
      </c>
    </row>
    <row r="18" spans="5:5" x14ac:dyDescent="0.25">
      <c r="E18" s="19">
        <v>3663.35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IGR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Mourya</dc:creator>
  <cp:lastModifiedBy>116-PC</cp:lastModifiedBy>
  <dcterms:created xsi:type="dcterms:W3CDTF">2023-10-17T10:04:46Z</dcterms:created>
  <dcterms:modified xsi:type="dcterms:W3CDTF">2024-11-15T06:28:29Z</dcterms:modified>
</cp:coreProperties>
</file>