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Sambhaji Baban Kute - Cosmos\"/>
    </mc:Choice>
  </mc:AlternateContent>
  <xr:revisionPtr revIDLastSave="0" documentId="13_ncr:1_{2C2675B4-D890-4269-BA95-2A6B018C0A9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4" i="21" l="1"/>
  <c r="T14" i="21"/>
  <c r="U10" i="19"/>
  <c r="V47" i="4" l="1"/>
  <c r="V43" i="4"/>
  <c r="I44" i="4"/>
  <c r="I42" i="4" l="1"/>
  <c r="G41" i="4"/>
  <c r="G40" i="4"/>
  <c r="G37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X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<sst xmlns="http://schemas.openxmlformats.org/spreadsheetml/2006/main" count="46" uniqueCount="41">
  <si>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</si>
  <si>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</si>
  <si>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</si>
  <si>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</si>
  <si>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</si>
  <si>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</si>
  <si>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</si>
  <si>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</si>
  <si>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</si>
  <si>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</si>
  <si>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</si>
  <si>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</si>
  <si>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</si>
  <si>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</si>
  <si>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</si>
  <si>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</si>
  <si>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</si>
  <si>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</si>
  <si>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</si>
  <si>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</si>
  <si>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</si>
  <si>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</si>
  <si>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</si>
  <si>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</si>
  <si>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</si>
  <si>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</si>
  <si>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</si>
  <si>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</si>
  <si>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</si>
  <si>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</si>
  <si>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</si>
  <si>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</si>
  <si>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</si>
  <si>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</si>
  <si>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</si>
  <si>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</si>
  <si>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</si>
  <si>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Ambarnath Branch ) - Shri. Sambhaji Baban Kute</t>
  </si>
  <si>
    <t>Agree CA</t>
  </si>
  <si>
    <t>Open Terr/ Loft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</si>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</sst>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486779</xdr:colOff>
      <xdr:row>48</xdr:row>
      <xdr:rowOff>134581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8ECF83-4AAB-4693-BBF5-037880CB1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92379" cy="8821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591568</xdr:colOff>
      <xdr:row>43</xdr:row>
      <xdr:rowOff>86721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5EFDD6-6859-42C4-B4D6-4CDAFFA13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297168" cy="71352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44</xdr:row>
      <xdr:rowOff>124986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909162-0A42-467C-9451-649C146B0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8316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45</xdr:row>
      <xdr:rowOff>124966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24AAF7-73B1-474C-9DF4-66E5C50EC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173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239349</xdr:colOff>
      <xdr:row>51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30A640-9441-48FB-AE03-F4CFE64C7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73749" cy="8440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286981</xdr:colOff>
      <xdr:row>39</xdr:row>
      <xdr:rowOff>182037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3E66E8-7816-4B07-9BAB-82EA55B82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21381" cy="76115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38</xdr:row>
      <xdr:rowOff>86721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84B087-B246-4604-A713-E7CC7E319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71352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86928</xdr:colOff>
      <xdr:row>40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94787A-DD1C-4672-994F-2F988B413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21328" cy="7525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40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556321-3186-4F8B-BA57-0602CF60B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535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4" zoomScaleNormal="100" workbookViewId="0">
      <selection activeCell="T26" sqref="T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9.8554687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s="51" customFormat="1" x14ac:dyDescent="0.25">
      <c r="A3" s="49">
        <f t="shared" ref="A3:A14" si="0">N3</f>
        <v>0</v>
      </c>
      <c r="B3" s="49">
        <f t="shared" ref="B3:B14" si="1">Q3</f>
        <v>309</v>
      </c>
      <c r="C3" s="49">
        <f>B3*1.2</f>
        <v>370.8</v>
      </c>
      <c r="D3" s="49">
        <f t="shared" ref="D3:D14" si="2">C3*1.2</f>
        <v>444.96</v>
      </c>
      <c r="E3" s="50">
        <f t="shared" ref="E3:E14" si="3">R3</f>
        <v>4000000</v>
      </c>
      <c r="F3" s="49">
        <f t="shared" ref="F3:F14" si="4">ROUND((E3/B3),0)</f>
        <v>12945</v>
      </c>
      <c r="G3" s="49">
        <f t="shared" ref="G3:G14" si="5">ROUND((E3/C3),0)</f>
        <v>10787</v>
      </c>
      <c r="H3" s="49">
        <f t="shared" ref="H3:H14" si="6">ROUND((E3/D3),0)</f>
        <v>8990</v>
      </c>
      <c r="I3" s="49" t="e">
        <f>#REF!</f>
        <v>#REF!</v>
      </c>
      <c r="J3" s="49">
        <f t="shared" ref="J3:J14" si="7">S3</f>
        <v>0</v>
      </c>
      <c r="O3" s="51">
        <v>0</v>
      </c>
      <c r="P3" s="51">
        <f t="shared" ref="P3:Q14" si="8">O3/1.2</f>
        <v>0</v>
      </c>
      <c r="Q3" s="51">
        <v>309</v>
      </c>
      <c r="R3" s="52">
        <v>4000000</v>
      </c>
    </row>
    <row r="4" spans="1:20" s="51" customFormat="1" x14ac:dyDescent="0.25">
      <c r="A4" s="49">
        <f t="shared" si="0"/>
        <v>0</v>
      </c>
      <c r="B4" s="49">
        <f t="shared" si="1"/>
        <v>380</v>
      </c>
      <c r="C4" s="49">
        <f t="shared" ref="C4:C14" si="9">B4*1.2</f>
        <v>456</v>
      </c>
      <c r="D4" s="49">
        <f t="shared" si="2"/>
        <v>547.19999999999993</v>
      </c>
      <c r="E4" s="50">
        <f t="shared" si="3"/>
        <v>4600000</v>
      </c>
      <c r="F4" s="49">
        <f t="shared" si="4"/>
        <v>12105</v>
      </c>
      <c r="G4" s="49">
        <f t="shared" si="5"/>
        <v>10088</v>
      </c>
      <c r="H4" s="49">
        <f t="shared" si="6"/>
        <v>8406</v>
      </c>
      <c r="I4" s="49" t="e">
        <f>#REF!</f>
        <v>#REF!</v>
      </c>
      <c r="J4" s="49">
        <f t="shared" si="7"/>
        <v>0</v>
      </c>
      <c r="O4" s="51">
        <v>0</v>
      </c>
      <c r="P4" s="51">
        <f t="shared" si="8"/>
        <v>0</v>
      </c>
      <c r="Q4" s="51">
        <v>380</v>
      </c>
      <c r="R4" s="52">
        <v>4600000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9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36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432</v>
      </c>
      <c r="C16" s="4">
        <f>B16*1.2</f>
        <v>518.4</v>
      </c>
      <c r="D16" s="4">
        <f t="shared" ref="D16:D32" si="34">C16*1.2</f>
        <v>622.07999999999993</v>
      </c>
      <c r="E16" s="5">
        <f t="shared" ref="E16:E32" si="35">R16</f>
        <v>5000000</v>
      </c>
      <c r="F16" s="9">
        <f t="shared" ref="F16:F32" si="36">ROUND((E16/B16),0)</f>
        <v>11574</v>
      </c>
      <c r="G16" s="9">
        <f t="shared" ref="G16:G32" si="37">ROUND((E16/C16),0)</f>
        <v>9645</v>
      </c>
      <c r="H16" s="9">
        <f t="shared" ref="H16:H32" si="38">ROUND((E16/D16),0)</f>
        <v>8038</v>
      </c>
      <c r="I16" s="4" t="e">
        <f>#REF!</f>
        <v>#REF!</v>
      </c>
      <c r="J16" s="4">
        <f t="shared" ref="J16:J32" si="39">S16</f>
        <v>0</v>
      </c>
      <c r="O16">
        <v>0</v>
      </c>
      <c r="P16">
        <f t="shared" ref="P16:Q32" si="40">O16/1.2</f>
        <v>0</v>
      </c>
      <c r="Q16">
        <v>432</v>
      </c>
      <c r="R16" s="2">
        <v>5000000</v>
      </c>
    </row>
    <row r="17" spans="1:18" ht="14.25" customHeight="1" x14ac:dyDescent="0.25">
      <c r="A17" s="4">
        <f t="shared" si="32"/>
        <v>0</v>
      </c>
      <c r="B17" s="4">
        <f t="shared" si="33"/>
        <v>288</v>
      </c>
      <c r="C17" s="4">
        <f t="shared" ref="C17:C32" si="41">B17*1.2</f>
        <v>345.59999999999997</v>
      </c>
      <c r="D17" s="4">
        <f t="shared" si="34"/>
        <v>414.71999999999997</v>
      </c>
      <c r="E17" s="5">
        <f t="shared" si="35"/>
        <v>3700000</v>
      </c>
      <c r="F17" s="9">
        <f t="shared" si="36"/>
        <v>12847</v>
      </c>
      <c r="G17" s="9">
        <f t="shared" si="37"/>
        <v>10706</v>
      </c>
      <c r="H17" s="9">
        <f t="shared" si="38"/>
        <v>8922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288</v>
      </c>
      <c r="R17" s="2">
        <v>3700000</v>
      </c>
    </row>
    <row r="18" spans="1:18" ht="14.25" customHeight="1" x14ac:dyDescent="0.25">
      <c r="A18" s="4">
        <f t="shared" si="32"/>
        <v>0</v>
      </c>
      <c r="B18" s="4">
        <f t="shared" si="33"/>
        <v>430</v>
      </c>
      <c r="C18" s="4">
        <f t="shared" si="41"/>
        <v>516</v>
      </c>
      <c r="D18" s="4">
        <f t="shared" si="34"/>
        <v>619.19999999999993</v>
      </c>
      <c r="E18" s="5">
        <f t="shared" si="35"/>
        <v>5200000</v>
      </c>
      <c r="F18" s="9">
        <f t="shared" si="36"/>
        <v>12093</v>
      </c>
      <c r="G18" s="9">
        <f t="shared" si="37"/>
        <v>10078</v>
      </c>
      <c r="H18" s="9">
        <f t="shared" si="38"/>
        <v>8398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430</v>
      </c>
      <c r="R18" s="2">
        <v>5200000</v>
      </c>
    </row>
    <row r="19" spans="1:18" ht="14.25" customHeight="1" x14ac:dyDescent="0.25">
      <c r="A19" s="4">
        <f t="shared" si="32"/>
        <v>0</v>
      </c>
      <c r="B19" s="4">
        <f t="shared" si="33"/>
        <v>410</v>
      </c>
      <c r="C19" s="4">
        <f t="shared" si="41"/>
        <v>492</v>
      </c>
      <c r="D19" s="4">
        <f t="shared" si="34"/>
        <v>590.4</v>
      </c>
      <c r="E19" s="5">
        <f t="shared" si="35"/>
        <v>5600000</v>
      </c>
      <c r="F19" s="9">
        <f t="shared" si="36"/>
        <v>13659</v>
      </c>
      <c r="G19" s="9">
        <f t="shared" si="37"/>
        <v>11382</v>
      </c>
      <c r="H19" s="9">
        <f t="shared" si="38"/>
        <v>9485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410</v>
      </c>
      <c r="R19" s="2">
        <v>5600000</v>
      </c>
    </row>
    <row r="20" spans="1:18" s="51" customFormat="1" ht="14.25" customHeight="1" x14ac:dyDescent="0.25">
      <c r="A20" s="49">
        <f t="shared" si="32"/>
        <v>0</v>
      </c>
      <c r="B20" s="49">
        <f t="shared" si="33"/>
        <v>410</v>
      </c>
      <c r="C20" s="49">
        <f t="shared" si="41"/>
        <v>492</v>
      </c>
      <c r="D20" s="49">
        <f t="shared" si="34"/>
        <v>590.4</v>
      </c>
      <c r="E20" s="50">
        <f t="shared" si="35"/>
        <v>6500000</v>
      </c>
      <c r="F20" s="49">
        <f t="shared" si="36"/>
        <v>15854</v>
      </c>
      <c r="G20" s="49">
        <f t="shared" si="37"/>
        <v>13211</v>
      </c>
      <c r="H20" s="49">
        <f t="shared" si="38"/>
        <v>11009</v>
      </c>
      <c r="I20" s="49" t="e">
        <f>#REF!</f>
        <v>#REF!</v>
      </c>
      <c r="J20" s="49">
        <f t="shared" si="39"/>
        <v>0</v>
      </c>
      <c r="O20" s="51">
        <v>0</v>
      </c>
      <c r="P20" s="51">
        <f t="shared" si="40"/>
        <v>0</v>
      </c>
      <c r="Q20" s="51">
        <v>410</v>
      </c>
      <c r="R20" s="52">
        <v>6500000</v>
      </c>
    </row>
    <row r="21" spans="1:18" s="51" customFormat="1" ht="14.25" customHeight="1" x14ac:dyDescent="0.25">
      <c r="A21" s="49">
        <f t="shared" ref="A21:A24" si="42">N21</f>
        <v>0</v>
      </c>
      <c r="B21" s="49">
        <f t="shared" ref="B21:B24" si="43">Q21</f>
        <v>640</v>
      </c>
      <c r="C21" s="49">
        <f t="shared" ref="C21:C24" si="44">B21*1.2</f>
        <v>768</v>
      </c>
      <c r="D21" s="49">
        <f t="shared" ref="D21:D24" si="45">C21*1.2</f>
        <v>921.59999999999991</v>
      </c>
      <c r="E21" s="50">
        <f t="shared" ref="E21:E24" si="46">R21</f>
        <v>9800000</v>
      </c>
      <c r="F21" s="49">
        <f t="shared" ref="F21:F24" si="47">ROUND((E21/B21),0)</f>
        <v>15313</v>
      </c>
      <c r="G21" s="49">
        <f t="shared" ref="G21:G24" si="48">ROUND((E21/C21),0)</f>
        <v>12760</v>
      </c>
      <c r="H21" s="49">
        <f t="shared" ref="H21:H24" si="49">ROUND((E21/D21),0)</f>
        <v>10634</v>
      </c>
      <c r="I21" s="49" t="e">
        <f>#REF!</f>
        <v>#REF!</v>
      </c>
      <c r="J21" s="49">
        <f t="shared" ref="J21:J24" si="50">S21</f>
        <v>0</v>
      </c>
      <c r="O21" s="51">
        <v>0</v>
      </c>
      <c r="P21" s="51">
        <f t="shared" ref="P21:P24" si="51">O21/1.2</f>
        <v>0</v>
      </c>
      <c r="Q21" s="51">
        <v>640</v>
      </c>
      <c r="R21" s="52">
        <v>9800000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ref="Q21:Q24" si="52">P22/1.2</f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E37" t="s">
        <v>38</v>
      </c>
      <c r="F37">
        <v>31.06</v>
      </c>
      <c r="G37">
        <f>F37*10.764</f>
        <v>334.32983999999999</v>
      </c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E40" t="s">
        <v>39</v>
      </c>
      <c r="F40" s="7">
        <v>1.486</v>
      </c>
      <c r="G40">
        <f>F40*10.764</f>
        <v>15.995303999999999</v>
      </c>
      <c r="I40">
        <v>334</v>
      </c>
      <c r="S40" s="10"/>
      <c r="T40" s="10"/>
      <c r="U40" s="34" t="s">
        <v>22</v>
      </c>
      <c r="V40" s="35">
        <v>2012</v>
      </c>
      <c r="W40" s="33" t="s">
        <v>23</v>
      </c>
      <c r="X40" s="18"/>
      <c r="Y40" s="7"/>
    </row>
    <row r="41" spans="1:25" ht="16.5" x14ac:dyDescent="0.3">
      <c r="G41" s="6">
        <f>G37+G40</f>
        <v>350.32514399999997</v>
      </c>
      <c r="H41" s="6"/>
      <c r="I41">
        <v>16</v>
      </c>
      <c r="S41" s="10"/>
      <c r="T41" s="10"/>
      <c r="U41" s="36" t="s">
        <v>24</v>
      </c>
      <c r="V41" s="35">
        <f>V39-V40</f>
        <v>12</v>
      </c>
      <c r="W41" s="33"/>
      <c r="X41" s="18"/>
      <c r="Y41" s="7"/>
    </row>
    <row r="42" spans="1:25" ht="16.5" x14ac:dyDescent="0.3">
      <c r="I42">
        <f>SUM(I40:I41)</f>
        <v>350</v>
      </c>
      <c r="S42" s="10"/>
      <c r="T42" s="10"/>
      <c r="U42" s="37"/>
      <c r="V42" s="35">
        <f>V41-60</f>
        <v>-48</v>
      </c>
      <c r="W42" s="33"/>
      <c r="X42" s="26"/>
      <c r="Y42" s="7"/>
    </row>
    <row r="43" spans="1:25" ht="16.5" x14ac:dyDescent="0.3">
      <c r="S43" s="10"/>
      <c r="T43" s="10"/>
      <c r="U43" s="37" t="s">
        <v>25</v>
      </c>
      <c r="V43" s="38">
        <f>420*2500</f>
        <v>1050000</v>
      </c>
      <c r="W43" s="33"/>
      <c r="X43" s="26"/>
      <c r="Y43" s="7"/>
    </row>
    <row r="44" spans="1:25" ht="16.5" x14ac:dyDescent="0.3">
      <c r="I44">
        <f>I42*1.2</f>
        <v>420</v>
      </c>
      <c r="S44" s="10"/>
      <c r="T44" s="10"/>
      <c r="U44" s="37" t="s">
        <v>26</v>
      </c>
      <c r="V44" s="35"/>
      <c r="W44" s="33"/>
      <c r="X44" s="26"/>
      <c r="Y44" s="7"/>
    </row>
    <row r="45" spans="1:25" ht="39" customHeight="1" x14ac:dyDescent="0.3">
      <c r="P45" s="48" t="s">
        <v>37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35">
        <f>V46*12/60</f>
        <v>18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0.18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29</v>
      </c>
      <c r="V49" s="41">
        <f>ROUND((V43*V48),0)</f>
        <v>189000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40</v>
      </c>
      <c r="V50" s="41">
        <v>350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15000</v>
      </c>
      <c r="W51" s="33"/>
      <c r="X51" s="18"/>
      <c r="Y51" s="7"/>
    </row>
    <row r="52" spans="15:25" ht="16.5" x14ac:dyDescent="0.3">
      <c r="S52" s="10"/>
      <c r="T52" s="10"/>
      <c r="U52" s="37" t="s">
        <v>30</v>
      </c>
      <c r="V52" s="38">
        <f>V51*V50</f>
        <v>5250000</v>
      </c>
      <c r="W52" s="33"/>
      <c r="X52" s="26"/>
      <c r="Y52" s="7"/>
    </row>
    <row r="53" spans="15:25" ht="16.5" x14ac:dyDescent="0.3">
      <c r="S53" s="10"/>
      <c r="T53" s="10"/>
      <c r="U53" s="42" t="s">
        <v>31</v>
      </c>
      <c r="V53" s="43">
        <f>V52-V49</f>
        <v>5061000</v>
      </c>
      <c r="W53" s="44"/>
      <c r="X53" s="29">
        <f>V53*0.9</f>
        <v>4554900</v>
      </c>
      <c r="Y53" s="7"/>
    </row>
    <row r="54" spans="15:25" ht="16.5" x14ac:dyDescent="0.3">
      <c r="P54" s="13" t="s">
        <v>14</v>
      </c>
      <c r="S54" s="10"/>
      <c r="T54" s="11"/>
      <c r="U54" s="42" t="s">
        <v>32</v>
      </c>
      <c r="V54" s="43">
        <f>V53*0.9</f>
        <v>4554900</v>
      </c>
      <c r="W54" s="33"/>
      <c r="X54" s="28"/>
      <c r="Y54" s="7"/>
    </row>
    <row r="55" spans="15:25" ht="16.5" x14ac:dyDescent="0.3">
      <c r="S55" s="11"/>
      <c r="T55" s="10"/>
      <c r="U55" s="42" t="s">
        <v>33</v>
      </c>
      <c r="V55" s="45">
        <f>V53*0.8</f>
        <v>4048800</v>
      </c>
      <c r="W55" s="33"/>
      <c r="X55" s="29"/>
      <c r="Y55" s="7"/>
    </row>
    <row r="56" spans="15:25" ht="16.5" x14ac:dyDescent="0.3">
      <c r="S56" s="10"/>
      <c r="T56" s="10"/>
      <c r="U56" s="42" t="s">
        <v>34</v>
      </c>
      <c r="V56" s="46">
        <f>V53*0.025/12</f>
        <v>10543.75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T11:U14"/>
  <sheetViews>
    <sheetView zoomScaleNormal="100" workbookViewId="0">
      <selection activeCell="U15" sqref="U15"/>
    </sheetView>
  </sheetViews>
  <sheetFormatPr defaultRowHeight="15" x14ac:dyDescent="0.25"/>
  <sheetData>
    <row r="11" spans="20:21" x14ac:dyDescent="0.25">
      <c r="T11">
        <v>32.215000000000003</v>
      </c>
    </row>
    <row r="12" spans="20:21" x14ac:dyDescent="0.25">
      <c r="T12">
        <v>1.7090000000000001</v>
      </c>
    </row>
    <row r="13" spans="20:21" x14ac:dyDescent="0.25">
      <c r="T13">
        <v>1.393</v>
      </c>
    </row>
    <row r="14" spans="20:21" x14ac:dyDescent="0.25">
      <c r="T14">
        <f>SUM(T11:T13)</f>
        <v>35.317000000000007</v>
      </c>
      <c r="U14">
        <f>T14*10.764</f>
        <v>380.15218800000008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10" sqref="Y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0"/>
  <sheetViews>
    <sheetView topLeftCell="A4" workbookViewId="0">
      <selection activeCell="U11" sqref="U11"/>
    </sheetView>
  </sheetViews>
  <sheetFormatPr defaultRowHeight="15" x14ac:dyDescent="0.25"/>
  <sheetData>
    <row r="1" spans="1:21" x14ac:dyDescent="0.25">
      <c r="A1" s="6"/>
    </row>
    <row r="10" spans="1:21" x14ac:dyDescent="0.25">
      <c r="T10">
        <v>28.72</v>
      </c>
      <c r="U10">
        <f>T10*10.764</f>
        <v>309.14207999999996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9" sqref="S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2024-11-15T05:55:08Z</dcterms:modified>
</cp:coreProperties>
</file>