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Mohan Premchand Tekwani - Cosmos\"/>
    </mc:Choice>
  </mc:AlternateContent>
  <xr:revisionPtr revIDLastSave="0" documentId="13_ncr:1_{9366052D-416E-46B5-AC39-DBFCB1EBBE6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49" i="4" l="1"/>
  <c r="T13" i="13"/>
  <c r="S13" i="13"/>
  <c r="V47" i="4"/>
  <c r="V43" i="4"/>
  <c r="I44" i="4"/>
  <c r="I43" i="4"/>
  <c r="G43" i="4"/>
  <c r="G42" i="4"/>
  <c r="G40" i="4" l="1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<sst xmlns="http://schemas.openxmlformats.org/spreadsheetml/2006/main" count="46" uniqueCount="41">
  <si>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</si>
  <si>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</si>
  <si>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</si>
  <si>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</si>
  <si>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</si>
  <si>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</si>
  <si>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</si>
  <si>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</si>
  <si>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</si>
  <si>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</si>
  <si>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</si>
  <si>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</si>
  <si>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</si>
  <si>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</si>
  <si>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</si>
  <si>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</si>
  <si>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</si>
  <si>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</si>
  <si>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</si>
  <si>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</si>
  <si>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</si>
  <si>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</si>
  <si>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</si>
  <si>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</si>
  <si>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</si>
  <si>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</si>
  <si>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</si>
  <si>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</si>
  <si>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</si>
  <si>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</si>
  <si>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</si>
  <si>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</si>
  <si>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</si>
  <si>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</si>
  <si>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</si>
  <si>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</si>
  <si>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</si>
  <si>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Kalyan Khadakpada Branch ) - Mr. Mohan Premchand Tekwani &amp; Mrs. Roshni Mohan Tekwani</t>
  </si>
  <si>
    <t>Agree CA</t>
  </si>
  <si>
    <t>Bal &amp; Patio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</si>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</sst>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37</xdr:row>
      <xdr:rowOff>153341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E93030-B988-4A43-8341-BC6A633AC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67446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182191</xdr:colOff>
      <xdr:row>46</xdr:row>
      <xdr:rowOff>58222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DE7BA7-7B4B-4A4C-9ACA-031AD22EF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16591" cy="76782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172665</xdr:colOff>
      <xdr:row>37</xdr:row>
      <xdr:rowOff>115273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1682E3-4644-456B-A5F4-DA3EC7FFA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07065" cy="69732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39</xdr:row>
      <xdr:rowOff>48595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EE90F4-21A5-413B-A22C-5ACF9CE14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9542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220297</xdr:colOff>
      <xdr:row>52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1B56AD-41B7-47EE-983E-A113B6BF2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54697" cy="87261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306034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7E87EF-2646-46CB-8234-6C41CA913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40434" cy="8802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39</xdr:row>
      <xdr:rowOff>153432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DB8AC5-B95A-4C64-933E-562956541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739243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39</xdr:row>
      <xdr:rowOff>86747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FDE726-8416-4C77-863D-F9A944DA9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732574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38</xdr:row>
      <xdr:rowOff>86721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8AC32F-65AB-48F5-A9F7-BDD55B31D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71352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4" zoomScaleNormal="100" workbookViewId="0">
      <selection activeCell="S27" sqref="S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519</v>
      </c>
      <c r="C3" s="4">
        <f>B3*1.2</f>
        <v>622.79999999999995</v>
      </c>
      <c r="D3" s="4">
        <f t="shared" ref="D3:D14" si="2">C3*1.2</f>
        <v>747.3599999999999</v>
      </c>
      <c r="E3" s="5">
        <f t="shared" ref="E3:E14" si="3">R3</f>
        <v>3600000</v>
      </c>
      <c r="F3" s="9">
        <f t="shared" ref="F3:F14" si="4">ROUND((E3/B3),0)</f>
        <v>6936</v>
      </c>
      <c r="G3" s="9">
        <f t="shared" ref="G3:G14" si="5">ROUND((E3/C3),0)</f>
        <v>5780</v>
      </c>
      <c r="H3" s="9">
        <f t="shared" ref="H3:H14" si="6">ROUND((E3/D3),0)</f>
        <v>4817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519</v>
      </c>
      <c r="R3" s="2">
        <v>3600000</v>
      </c>
    </row>
    <row r="4" spans="1:20" x14ac:dyDescent="0.25">
      <c r="A4" s="4">
        <f t="shared" si="0"/>
        <v>0</v>
      </c>
      <c r="B4" s="4">
        <f t="shared" si="1"/>
        <v>674</v>
      </c>
      <c r="C4" s="4">
        <f t="shared" ref="C4:C14" si="9">B4*1.2</f>
        <v>808.8</v>
      </c>
      <c r="D4" s="4">
        <f t="shared" si="2"/>
        <v>970.56</v>
      </c>
      <c r="E4" s="5">
        <f t="shared" si="3"/>
        <v>5800000</v>
      </c>
      <c r="F4" s="9">
        <f t="shared" si="4"/>
        <v>8605</v>
      </c>
      <c r="G4" s="9">
        <f t="shared" si="5"/>
        <v>7171</v>
      </c>
      <c r="H4" s="9">
        <f t="shared" si="6"/>
        <v>5976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674</v>
      </c>
      <c r="R4" s="2">
        <v>5800000</v>
      </c>
    </row>
    <row r="5" spans="1:20" s="51" customFormat="1" x14ac:dyDescent="0.25">
      <c r="A5" s="49">
        <f t="shared" si="0"/>
        <v>0</v>
      </c>
      <c r="B5" s="49">
        <f t="shared" si="1"/>
        <v>674</v>
      </c>
      <c r="C5" s="49">
        <f t="shared" si="9"/>
        <v>808.8</v>
      </c>
      <c r="D5" s="49">
        <f t="shared" si="2"/>
        <v>970.56</v>
      </c>
      <c r="E5" s="50">
        <f t="shared" si="3"/>
        <v>6500000</v>
      </c>
      <c r="F5" s="49">
        <f t="shared" si="4"/>
        <v>9644</v>
      </c>
      <c r="G5" s="49">
        <f t="shared" si="5"/>
        <v>8037</v>
      </c>
      <c r="H5" s="49">
        <f t="shared" si="6"/>
        <v>6697</v>
      </c>
      <c r="I5" s="49" t="e">
        <f>#REF!</f>
        <v>#REF!</v>
      </c>
      <c r="J5" s="49">
        <f t="shared" si="7"/>
        <v>0</v>
      </c>
      <c r="O5" s="51">
        <v>0</v>
      </c>
      <c r="P5" s="51">
        <f t="shared" si="8"/>
        <v>0</v>
      </c>
      <c r="Q5" s="51">
        <v>674</v>
      </c>
      <c r="R5" s="52">
        <v>6500000</v>
      </c>
    </row>
    <row r="6" spans="1:20" s="51" customFormat="1" x14ac:dyDescent="0.25">
      <c r="A6" s="49">
        <f t="shared" ref="A6:A11" si="10">N6</f>
        <v>0</v>
      </c>
      <c r="B6" s="49">
        <f t="shared" ref="B6:B11" si="11">Q6</f>
        <v>674</v>
      </c>
      <c r="C6" s="49">
        <f t="shared" ref="C6:C11" si="12">B6*1.2</f>
        <v>808.8</v>
      </c>
      <c r="D6" s="49">
        <f t="shared" ref="D6:D11" si="13">C6*1.2</f>
        <v>970.56</v>
      </c>
      <c r="E6" s="50">
        <f t="shared" ref="E6:E11" si="14">R6</f>
        <v>6300000</v>
      </c>
      <c r="F6" s="49">
        <f t="shared" ref="F6:F11" si="15">ROUND((E6/B6),0)</f>
        <v>9347</v>
      </c>
      <c r="G6" s="49">
        <f t="shared" ref="G6:G11" si="16">ROUND((E6/C6),0)</f>
        <v>7789</v>
      </c>
      <c r="H6" s="49">
        <f t="shared" ref="H6:H11" si="17">ROUND((E6/D6),0)</f>
        <v>6491</v>
      </c>
      <c r="I6" s="49" t="e">
        <f>#REF!</f>
        <v>#REF!</v>
      </c>
      <c r="J6" s="49">
        <f t="shared" ref="J6:J11" si="18">S6</f>
        <v>0</v>
      </c>
      <c r="O6" s="51">
        <v>0</v>
      </c>
      <c r="P6" s="51">
        <f t="shared" ref="P6:P11" si="19">O6/1.2</f>
        <v>0</v>
      </c>
      <c r="Q6" s="51">
        <v>674</v>
      </c>
      <c r="R6" s="52">
        <v>6300000</v>
      </c>
    </row>
    <row r="7" spans="1:20" x14ac:dyDescent="0.25">
      <c r="A7" s="4">
        <f t="shared" ref="A7:A9" si="20">N7</f>
        <v>0</v>
      </c>
      <c r="B7" s="4">
        <f t="shared" ref="B7:B9" si="21">Q7</f>
        <v>0</v>
      </c>
      <c r="C7" s="4">
        <f t="shared" ref="C7:C9" si="22">B7*1.2</f>
        <v>0</v>
      </c>
      <c r="D7" s="4">
        <f t="shared" ref="D7:D9" si="23">C7*1.2</f>
        <v>0</v>
      </c>
      <c r="E7" s="5">
        <f t="shared" ref="E7:E9" si="24">R7</f>
        <v>0</v>
      </c>
      <c r="F7" s="4" t="e">
        <f t="shared" ref="F7:F9" si="25">ROUND((E7/B7),0)</f>
        <v>#DIV/0!</v>
      </c>
      <c r="G7" s="4" t="e">
        <f t="shared" ref="G7:G9" si="26">ROUND((E7/C7),0)</f>
        <v>#DIV/0!</v>
      </c>
      <c r="H7" s="9" t="e">
        <f t="shared" ref="H7:H9" si="27">ROUND((E7/D7),0)</f>
        <v>#DIV/0!</v>
      </c>
      <c r="I7" s="4" t="e">
        <f>#REF!</f>
        <v>#REF!</v>
      </c>
      <c r="J7" s="4">
        <f t="shared" ref="J7:J9" si="28">S7</f>
        <v>0</v>
      </c>
      <c r="O7">
        <v>0</v>
      </c>
      <c r="P7">
        <f t="shared" ref="P7:P9" si="29">O7/1.2</f>
        <v>0</v>
      </c>
      <c r="Q7">
        <f t="shared" ref="Q7:Q9" si="30">P7/1.2</f>
        <v>0</v>
      </c>
      <c r="R7" s="2">
        <v>0</v>
      </c>
    </row>
    <row r="8" spans="1:20" x14ac:dyDescent="0.25">
      <c r="A8" s="4">
        <f t="shared" si="20"/>
        <v>0</v>
      </c>
      <c r="B8" s="4">
        <f t="shared" si="21"/>
        <v>0</v>
      </c>
      <c r="C8" s="4">
        <f t="shared" si="22"/>
        <v>0</v>
      </c>
      <c r="D8" s="4">
        <f t="shared" si="23"/>
        <v>0</v>
      </c>
      <c r="E8" s="5">
        <f t="shared" si="24"/>
        <v>0</v>
      </c>
      <c r="F8" s="4" t="e">
        <f t="shared" si="25"/>
        <v>#DIV/0!</v>
      </c>
      <c r="G8" s="4" t="e">
        <f t="shared" si="26"/>
        <v>#DIV/0!</v>
      </c>
      <c r="H8" s="9" t="e">
        <f t="shared" si="27"/>
        <v>#DIV/0!</v>
      </c>
      <c r="I8" s="4" t="e">
        <f>#REF!</f>
        <v>#REF!</v>
      </c>
      <c r="J8" s="4">
        <f t="shared" si="28"/>
        <v>0</v>
      </c>
      <c r="O8">
        <v>0</v>
      </c>
      <c r="P8">
        <f t="shared" si="29"/>
        <v>0</v>
      </c>
      <c r="Q8">
        <f t="shared" si="30"/>
        <v>0</v>
      </c>
      <c r="R8" s="2">
        <v>0</v>
      </c>
    </row>
    <row r="9" spans="1:20" x14ac:dyDescent="0.25">
      <c r="A9" s="4">
        <f t="shared" si="20"/>
        <v>0</v>
      </c>
      <c r="B9" s="4">
        <f t="shared" si="21"/>
        <v>0</v>
      </c>
      <c r="C9" s="4">
        <f t="shared" si="22"/>
        <v>0</v>
      </c>
      <c r="D9" s="4">
        <f t="shared" si="23"/>
        <v>0</v>
      </c>
      <c r="E9" s="5">
        <f t="shared" si="24"/>
        <v>0</v>
      </c>
      <c r="F9" s="4" t="e">
        <f t="shared" si="25"/>
        <v>#DIV/0!</v>
      </c>
      <c r="G9" s="4" t="e">
        <f t="shared" si="26"/>
        <v>#DIV/0!</v>
      </c>
      <c r="H9" s="9" t="e">
        <f t="shared" si="27"/>
        <v>#DIV/0!</v>
      </c>
      <c r="I9" s="4" t="e">
        <f>#REF!</f>
        <v>#REF!</v>
      </c>
      <c r="J9" s="4">
        <f t="shared" si="28"/>
        <v>0</v>
      </c>
      <c r="O9">
        <v>0</v>
      </c>
      <c r="P9">
        <f t="shared" si="29"/>
        <v>0</v>
      </c>
      <c r="Q9">
        <f t="shared" si="30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ref="Q10:Q11" si="31">P10/1.2</f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31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36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700</v>
      </c>
      <c r="C16" s="4">
        <f>B16*1.2</f>
        <v>840</v>
      </c>
      <c r="D16" s="4">
        <f t="shared" ref="D16:D32" si="34">C16*1.2</f>
        <v>1008</v>
      </c>
      <c r="E16" s="5">
        <f t="shared" ref="E16:E32" si="35">R16</f>
        <v>7800000</v>
      </c>
      <c r="F16" s="9">
        <f t="shared" ref="F16:F32" si="36">ROUND((E16/B16),0)</f>
        <v>11143</v>
      </c>
      <c r="G16" s="9">
        <f t="shared" ref="G16:G32" si="37">ROUND((E16/C16),0)</f>
        <v>9286</v>
      </c>
      <c r="H16" s="9">
        <f t="shared" ref="H16:H32" si="38">ROUND((E16/D16),0)</f>
        <v>7738</v>
      </c>
      <c r="I16" s="4" t="e">
        <f>#REF!</f>
        <v>#REF!</v>
      </c>
      <c r="J16" s="4">
        <f t="shared" ref="J16:J32" si="39">S16</f>
        <v>0</v>
      </c>
      <c r="O16">
        <v>0</v>
      </c>
      <c r="P16">
        <f t="shared" ref="P16:Q32" si="40">O16/1.2</f>
        <v>0</v>
      </c>
      <c r="Q16">
        <v>700</v>
      </c>
      <c r="R16" s="2">
        <v>7800000</v>
      </c>
    </row>
    <row r="17" spans="1:18" s="51" customFormat="1" ht="14.25" customHeight="1" x14ac:dyDescent="0.25">
      <c r="A17" s="49">
        <f t="shared" si="32"/>
        <v>0</v>
      </c>
      <c r="B17" s="49">
        <f t="shared" si="33"/>
        <v>536</v>
      </c>
      <c r="C17" s="49">
        <f t="shared" ref="C17:C32" si="41">B17*1.2</f>
        <v>643.19999999999993</v>
      </c>
      <c r="D17" s="49">
        <f t="shared" si="34"/>
        <v>771.83999999999992</v>
      </c>
      <c r="E17" s="50">
        <f t="shared" si="35"/>
        <v>6900000</v>
      </c>
      <c r="F17" s="49">
        <f t="shared" si="36"/>
        <v>12873</v>
      </c>
      <c r="G17" s="49">
        <f t="shared" si="37"/>
        <v>10728</v>
      </c>
      <c r="H17" s="49">
        <f t="shared" si="38"/>
        <v>8940</v>
      </c>
      <c r="I17" s="49" t="e">
        <f>#REF!</f>
        <v>#REF!</v>
      </c>
      <c r="J17" s="49">
        <f t="shared" si="39"/>
        <v>0</v>
      </c>
      <c r="O17" s="51">
        <v>0</v>
      </c>
      <c r="P17" s="51">
        <f t="shared" si="40"/>
        <v>0</v>
      </c>
      <c r="Q17" s="51">
        <v>536</v>
      </c>
      <c r="R17" s="52">
        <v>6900000</v>
      </c>
    </row>
    <row r="18" spans="1:18" ht="14.25" customHeight="1" x14ac:dyDescent="0.25">
      <c r="A18" s="4">
        <f t="shared" si="32"/>
        <v>0</v>
      </c>
      <c r="B18" s="4">
        <f t="shared" si="33"/>
        <v>763</v>
      </c>
      <c r="C18" s="4">
        <f t="shared" si="41"/>
        <v>915.6</v>
      </c>
      <c r="D18" s="4">
        <f t="shared" si="34"/>
        <v>1098.72</v>
      </c>
      <c r="E18" s="5">
        <f t="shared" si="35"/>
        <v>7000000</v>
      </c>
      <c r="F18" s="9">
        <f t="shared" si="36"/>
        <v>9174</v>
      </c>
      <c r="G18" s="9">
        <f t="shared" si="37"/>
        <v>7645</v>
      </c>
      <c r="H18" s="9">
        <f t="shared" si="38"/>
        <v>6371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763</v>
      </c>
      <c r="R18" s="2">
        <v>7000000</v>
      </c>
    </row>
    <row r="19" spans="1:18" ht="14.25" customHeight="1" x14ac:dyDescent="0.25">
      <c r="A19" s="4">
        <f t="shared" si="32"/>
        <v>0</v>
      </c>
      <c r="B19" s="4">
        <f t="shared" si="33"/>
        <v>651</v>
      </c>
      <c r="C19" s="4">
        <f t="shared" si="41"/>
        <v>781.19999999999993</v>
      </c>
      <c r="D19" s="4">
        <f t="shared" si="34"/>
        <v>937.43999999999983</v>
      </c>
      <c r="E19" s="5">
        <f t="shared" si="35"/>
        <v>7500000</v>
      </c>
      <c r="F19" s="9">
        <f t="shared" si="36"/>
        <v>11521</v>
      </c>
      <c r="G19" s="9">
        <f t="shared" si="37"/>
        <v>9601</v>
      </c>
      <c r="H19" s="9">
        <f t="shared" si="38"/>
        <v>8001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651</v>
      </c>
      <c r="R19" s="2">
        <v>7500000</v>
      </c>
    </row>
    <row r="20" spans="1:18" ht="14.25" customHeight="1" x14ac:dyDescent="0.25">
      <c r="A20" s="4">
        <f t="shared" si="32"/>
        <v>0</v>
      </c>
      <c r="B20" s="4">
        <f t="shared" si="33"/>
        <v>452</v>
      </c>
      <c r="C20" s="4">
        <f t="shared" si="41"/>
        <v>542.4</v>
      </c>
      <c r="D20" s="4">
        <f t="shared" si="34"/>
        <v>650.88</v>
      </c>
      <c r="E20" s="5">
        <f t="shared" si="35"/>
        <v>5000000</v>
      </c>
      <c r="F20" s="9">
        <f t="shared" si="36"/>
        <v>11062</v>
      </c>
      <c r="G20" s="9">
        <f t="shared" si="37"/>
        <v>9218</v>
      </c>
      <c r="H20" s="9">
        <f t="shared" si="38"/>
        <v>7682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452</v>
      </c>
      <c r="R20" s="2">
        <v>5000000</v>
      </c>
    </row>
    <row r="21" spans="1:18" s="51" customFormat="1" ht="14.25" customHeight="1" x14ac:dyDescent="0.25">
      <c r="A21" s="49">
        <f t="shared" ref="A21:A24" si="42">N21</f>
        <v>0</v>
      </c>
      <c r="B21" s="49">
        <f t="shared" ref="B21:B24" si="43">Q21</f>
        <v>651</v>
      </c>
      <c r="C21" s="49">
        <f t="shared" ref="C21:C24" si="44">B21*1.2</f>
        <v>781.19999999999993</v>
      </c>
      <c r="D21" s="49">
        <f t="shared" ref="D21:D24" si="45">C21*1.2</f>
        <v>937.43999999999983</v>
      </c>
      <c r="E21" s="50">
        <f t="shared" ref="E21:E24" si="46">R21</f>
        <v>7500000</v>
      </c>
      <c r="F21" s="49">
        <f t="shared" ref="F21:F24" si="47">ROUND((E21/B21),0)</f>
        <v>11521</v>
      </c>
      <c r="G21" s="49">
        <f t="shared" ref="G21:G24" si="48">ROUND((E21/C21),0)</f>
        <v>9601</v>
      </c>
      <c r="H21" s="49">
        <f t="shared" ref="H21:H24" si="49">ROUND((E21/D21),0)</f>
        <v>8001</v>
      </c>
      <c r="I21" s="49" t="e">
        <f>#REF!</f>
        <v>#REF!</v>
      </c>
      <c r="J21" s="49">
        <f t="shared" ref="J21:J24" si="50">S21</f>
        <v>0</v>
      </c>
      <c r="O21" s="51">
        <v>0</v>
      </c>
      <c r="P21" s="51">
        <f t="shared" ref="P21:P24" si="51">O21/1.2</f>
        <v>0</v>
      </c>
      <c r="Q21" s="51">
        <v>651</v>
      </c>
      <c r="R21" s="52">
        <v>7500000</v>
      </c>
    </row>
    <row r="22" spans="1:18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ref="Q22:Q24" si="52">P22/1.2</f>
        <v>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E40" t="s">
        <v>38</v>
      </c>
      <c r="F40" s="7">
        <v>35.840000000000003</v>
      </c>
      <c r="G40">
        <f>F40*10.764</f>
        <v>385.78176000000002</v>
      </c>
      <c r="I40">
        <v>386</v>
      </c>
      <c r="S40" s="10"/>
      <c r="T40" s="10"/>
      <c r="U40" s="34" t="s">
        <v>22</v>
      </c>
      <c r="V40" s="35">
        <v>2022</v>
      </c>
      <c r="W40" s="33" t="s">
        <v>23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24</v>
      </c>
      <c r="V41" s="35">
        <f>V39-V40</f>
        <v>2</v>
      </c>
      <c r="W41" s="33"/>
      <c r="X41" s="18"/>
      <c r="Y41" s="7"/>
    </row>
    <row r="42" spans="1:25" ht="16.5" x14ac:dyDescent="0.3">
      <c r="E42" t="s">
        <v>39</v>
      </c>
      <c r="F42" s="7">
        <v>3.24</v>
      </c>
      <c r="G42">
        <f>F42*10.764</f>
        <v>34.875360000000001</v>
      </c>
      <c r="I42">
        <v>35</v>
      </c>
      <c r="S42" s="10"/>
      <c r="T42" s="10"/>
      <c r="U42" s="37"/>
      <c r="V42" s="35">
        <f>V41-60</f>
        <v>-58</v>
      </c>
      <c r="W42" s="33"/>
      <c r="X42" s="26"/>
      <c r="Y42" s="7"/>
    </row>
    <row r="43" spans="1:25" ht="16.5" x14ac:dyDescent="0.3">
      <c r="G43">
        <f>G40+G42</f>
        <v>420.65712000000002</v>
      </c>
      <c r="I43">
        <f>I40+I42</f>
        <v>421</v>
      </c>
      <c r="S43" s="10"/>
      <c r="T43" s="10"/>
      <c r="U43" s="37" t="s">
        <v>25</v>
      </c>
      <c r="V43" s="38">
        <f>463*2800</f>
        <v>1296400</v>
      </c>
      <c r="W43" s="33"/>
      <c r="X43" s="26"/>
      <c r="Y43" s="7"/>
    </row>
    <row r="44" spans="1:25" ht="16.5" x14ac:dyDescent="0.3">
      <c r="I44">
        <f>I43*1.1</f>
        <v>463.1</v>
      </c>
      <c r="S44" s="10"/>
      <c r="T44" s="10"/>
      <c r="U44" s="37" t="s">
        <v>26</v>
      </c>
      <c r="V44" s="35"/>
      <c r="W44" s="33"/>
      <c r="X44" s="26"/>
      <c r="Y44" s="7"/>
    </row>
    <row r="45" spans="1:25" ht="49.5" customHeight="1" x14ac:dyDescent="0.3">
      <c r="P45" s="48" t="s">
        <v>37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F46" s="7">
        <v>377</v>
      </c>
      <c r="U46" s="37" t="s">
        <v>27</v>
      </c>
      <c r="V46" s="39">
        <f>100-10</f>
        <v>90</v>
      </c>
      <c r="W46" s="33"/>
      <c r="X46" s="27"/>
      <c r="Y46" s="7"/>
    </row>
    <row r="47" spans="1:25" ht="16.5" x14ac:dyDescent="0.3">
      <c r="F47" s="7">
        <v>34</v>
      </c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28</v>
      </c>
      <c r="V47" s="35">
        <f>V46*2/60</f>
        <v>3</v>
      </c>
      <c r="W47" s="33"/>
      <c r="X47" s="18"/>
      <c r="Y47" s="7"/>
    </row>
    <row r="48" spans="1:25" ht="16.5" x14ac:dyDescent="0.3">
      <c r="F48" s="7">
        <v>18</v>
      </c>
      <c r="Q48">
        <f>N36</f>
        <v>0</v>
      </c>
      <c r="R48" s="15">
        <f>N34</f>
        <v>0</v>
      </c>
      <c r="S48" s="15">
        <f>R48*Q48</f>
        <v>0</v>
      </c>
      <c r="U48" s="31"/>
      <c r="V48" s="40">
        <v>0</v>
      </c>
      <c r="W48" s="33"/>
      <c r="X48" s="18"/>
      <c r="Y48" s="7"/>
    </row>
    <row r="49" spans="6:25" ht="16.5" x14ac:dyDescent="0.3">
      <c r="F49" s="7">
        <f>SUM(F46:F48)</f>
        <v>429</v>
      </c>
      <c r="R49" s="6" t="s">
        <v>18</v>
      </c>
      <c r="S49" s="16">
        <f>SUM(S48:S48)</f>
        <v>0</v>
      </c>
      <c r="U49" s="31" t="s">
        <v>29</v>
      </c>
      <c r="V49" s="41">
        <f>ROUND((V43*V48),0)</f>
        <v>0</v>
      </c>
      <c r="W49" s="33"/>
      <c r="X49" s="18"/>
      <c r="Y49" s="7"/>
    </row>
    <row r="50" spans="6:25" ht="16.5" x14ac:dyDescent="0.3">
      <c r="R50" s="6" t="s">
        <v>13</v>
      </c>
      <c r="S50" s="16">
        <f>S49*90%</f>
        <v>0</v>
      </c>
      <c r="U50" s="31" t="s">
        <v>40</v>
      </c>
      <c r="V50" s="41">
        <v>421</v>
      </c>
      <c r="W50" s="33"/>
      <c r="X50" s="18"/>
      <c r="Y50" s="7"/>
    </row>
    <row r="51" spans="6:25" ht="16.5" x14ac:dyDescent="0.3">
      <c r="R51" s="6" t="s">
        <v>19</v>
      </c>
      <c r="S51" s="16">
        <f>S49*80%</f>
        <v>0</v>
      </c>
      <c r="U51" s="37" t="s">
        <v>17</v>
      </c>
      <c r="V51" s="35">
        <v>11000</v>
      </c>
      <c r="W51" s="33"/>
      <c r="X51" s="18"/>
      <c r="Y51" s="7"/>
    </row>
    <row r="52" spans="6:25" ht="16.5" x14ac:dyDescent="0.3">
      <c r="S52" s="10"/>
      <c r="T52" s="10"/>
      <c r="U52" s="37" t="s">
        <v>30</v>
      </c>
      <c r="V52" s="38">
        <f>V51*V50</f>
        <v>4631000</v>
      </c>
      <c r="W52" s="33"/>
      <c r="X52" s="26"/>
      <c r="Y52" s="7"/>
    </row>
    <row r="53" spans="6:25" ht="16.5" x14ac:dyDescent="0.3">
      <c r="S53" s="10"/>
      <c r="T53" s="10"/>
      <c r="U53" s="42" t="s">
        <v>31</v>
      </c>
      <c r="V53" s="43">
        <f>V52-V49</f>
        <v>4631000</v>
      </c>
      <c r="W53" s="44"/>
      <c r="X53" s="26"/>
      <c r="Y53" s="7"/>
    </row>
    <row r="54" spans="6:25" ht="16.5" x14ac:dyDescent="0.3">
      <c r="P54" s="13" t="s">
        <v>14</v>
      </c>
      <c r="S54" s="10"/>
      <c r="T54" s="11"/>
      <c r="U54" s="42" t="s">
        <v>32</v>
      </c>
      <c r="V54" s="43">
        <f>V53*0.9</f>
        <v>4167900</v>
      </c>
      <c r="W54" s="33"/>
      <c r="X54" s="28"/>
      <c r="Y54" s="7"/>
    </row>
    <row r="55" spans="6:25" ht="16.5" x14ac:dyDescent="0.3">
      <c r="S55" s="11"/>
      <c r="T55" s="10"/>
      <c r="U55" s="42" t="s">
        <v>33</v>
      </c>
      <c r="V55" s="45">
        <f>V53*0.8</f>
        <v>3704800</v>
      </c>
      <c r="W55" s="33"/>
      <c r="X55" s="29"/>
      <c r="Y55" s="7"/>
    </row>
    <row r="56" spans="6:25" ht="16.5" x14ac:dyDescent="0.3">
      <c r="S56" s="10"/>
      <c r="T56" s="10"/>
      <c r="U56" s="42" t="s">
        <v>34</v>
      </c>
      <c r="V56" s="46">
        <f>V53*0.025/12</f>
        <v>9647.9166666666661</v>
      </c>
      <c r="W56" s="33"/>
      <c r="X56" s="30"/>
      <c r="Y56" s="7"/>
    </row>
    <row r="57" spans="6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6:25" ht="15.75" x14ac:dyDescent="0.25">
      <c r="U58" s="22"/>
      <c r="V58" s="23"/>
      <c r="W58" s="24"/>
      <c r="X58" s="24"/>
    </row>
    <row r="59" spans="6:25" ht="15.75" x14ac:dyDescent="0.25">
      <c r="U59" s="17"/>
      <c r="V59" s="19"/>
      <c r="W59" s="21"/>
      <c r="X59" s="21"/>
    </row>
    <row r="60" spans="6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0:T44"/>
  <sheetViews>
    <sheetView zoomScaleNormal="100" workbookViewId="0">
      <selection activeCell="T13" sqref="T13"/>
    </sheetView>
  </sheetViews>
  <sheetFormatPr defaultRowHeight="15" x14ac:dyDescent="0.25"/>
  <sheetData>
    <row r="10" spans="19:20" x14ac:dyDescent="0.25">
      <c r="S10">
        <v>39.270000000000003</v>
      </c>
    </row>
    <row r="11" spans="19:20" x14ac:dyDescent="0.25">
      <c r="S11">
        <v>3.25</v>
      </c>
    </row>
    <row r="12" spans="19:20" x14ac:dyDescent="0.25">
      <c r="S12">
        <v>5.71</v>
      </c>
    </row>
    <row r="13" spans="19:20" x14ac:dyDescent="0.25">
      <c r="S13">
        <f>SUM(S10:S12)</f>
        <v>48.230000000000004</v>
      </c>
      <c r="T13">
        <f>S13*10.764</f>
        <v>519.14772000000005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R19" sqref="R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8" sqref="S8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P21" sqref="P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2024-11-07T09:45:51Z</dcterms:modified>
</cp:coreProperties>
</file>