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Kaushik Bharat Turakhia - SVC\"/>
    </mc:Choice>
  </mc:AlternateContent>
  <xr:revisionPtr revIDLastSave="0" documentId="13_ncr:1_{C07620F4-3403-44ED-AADA-B124833993E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F58" i="4"/>
  <c r="W79" i="4"/>
  <c r="W64" i="4"/>
  <c r="W63" i="4"/>
  <c r="W66" i="4" s="1"/>
  <c r="W67" i="4" s="1"/>
  <c r="W62" i="4"/>
  <c r="W61" i="4"/>
  <c r="W70" i="4" s="1"/>
  <c r="U13" i="16"/>
  <c r="T20" i="14"/>
  <c r="S13" i="13"/>
  <c r="F35" i="4"/>
  <c r="W68" i="4" l="1"/>
  <c r="W69" i="4"/>
  <c r="W72" i="4" s="1"/>
  <c r="W75" i="4" s="1"/>
  <c r="W31" i="4"/>
  <c r="W81" i="4" l="1"/>
  <c r="W77" i="4"/>
  <c r="W76" i="4"/>
  <c r="P9" i="4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<sst xmlns="http://schemas.openxmlformats.org/spreadsheetml/2006/main" count="72" uniqueCount="43">
  <si>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</si>
  <si>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</si>
  <si>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</si>
  <si>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</si>
  <si>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</si>
  <si>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</si>
  <si>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</si>
  <si>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</si>
  <si>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</si>
  <si>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</si>
  <si>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</si>
  <si>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</si>
  <si>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</si>
  <si>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</si>
  <si>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</si>
  <si>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</si>
  <si>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</si>
  <si>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</si>
  <si>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</si>
  <si>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</si>
  <si>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</si>
  <si>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</si>
  <si>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</si>
  <si>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</si>
  <si>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</si>
  <si>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</si>
  <si>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</si>
  <si>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</si>
  <si>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</si>
  <si>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</si>
  <si>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</si>
  <si>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</si>
  <si>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</si>
  <si>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</si>
  <si>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</si>
  <si>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</si>
  <si>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</si>
  <si>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</si>
  <si>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</si>
  <si>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SVC CO-OPERATIVE BANK LTD ( Mulund (East) Branch ) - Kaushik Bharat Turakhia</t>
  </si>
  <si>
    <t>Agree CA</t>
  </si>
  <si>
    <t>Bal/FB/DA</t>
  </si>
  <si>
    <t>SVC CO-OPERATIVE BANK LTD ( Mulund (East) Branch ) - Nirav Bharat Turakhia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</si>
</sst>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14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40</xdr:row>
      <xdr:rowOff>20052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1905F8-2704-4FE8-AAB3-1D0C7332A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1828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210770</xdr:colOff>
      <xdr:row>48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195244-65B0-4FDC-ABB6-E3BE1752E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45170" cy="87642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229823</xdr:colOff>
      <xdr:row>41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81964D-2381-4C49-BA34-49609929F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8764223" cy="79544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334613</xdr:colOff>
      <xdr:row>42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F18C23-A4C1-4B49-8059-39C42CE48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69013" cy="7821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43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8FA6D-0734-4FB0-A136-068AB8319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71256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37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CEB4F-E3EA-4AA5-B7D7-1FC9FC8C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68589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38</xdr:row>
      <xdr:rowOff>937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45EC1E-825A-4233-A237-1857BF777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7160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44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E2E2F9-7455-4F49-8B41-2C087C074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70780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144086</xdr:colOff>
      <xdr:row>35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6C436E-C521-4E57-825C-3053A9406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78486" cy="67255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35</xdr:row>
      <xdr:rowOff>86641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623B0-2E47-4210-A3B6-A2C1D1440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5636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38</xdr:row>
      <xdr:rowOff>39089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79DB0B-10F6-43C0-862B-E00B08C24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0875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41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40295-FC17-453F-9A08-175B6C19C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678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81"/>
  <sheetViews>
    <sheetView tabSelected="1" topLeftCell="A10" zoomScaleNormal="100" workbookViewId="0">
      <selection activeCell="T30" sqref="T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3" t="s">
        <v>35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1052</v>
      </c>
      <c r="C3" s="4">
        <f>B3*1.2</f>
        <v>1262.3999999999999</v>
      </c>
      <c r="D3" s="4">
        <f t="shared" ref="D3:D14" si="2">C3*1.2</f>
        <v>1514.8799999999999</v>
      </c>
      <c r="E3" s="5">
        <f t="shared" ref="E3:E14" si="3">R3</f>
        <v>28115011</v>
      </c>
      <c r="F3" s="9">
        <f t="shared" ref="F3:F14" si="4">ROUND((E3/B3),0)</f>
        <v>26725</v>
      </c>
      <c r="G3" s="9">
        <f t="shared" ref="G3:G14" si="5">ROUND((E3/C3),0)</f>
        <v>22271</v>
      </c>
      <c r="H3" s="9">
        <f t="shared" ref="H3:H14" si="6">ROUND((E3/D3),0)</f>
        <v>18559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1052</v>
      </c>
      <c r="R3" s="2">
        <v>28115011</v>
      </c>
    </row>
    <row r="4" spans="1:20" x14ac:dyDescent="0.25">
      <c r="A4" s="4">
        <f t="shared" ref="A4:A9" si="9">N4</f>
        <v>0</v>
      </c>
      <c r="B4" s="4">
        <f t="shared" ref="B4:B9" si="10">Q4</f>
        <v>1038</v>
      </c>
      <c r="C4" s="4">
        <f t="shared" ref="C4:C9" si="11">B4*1.2</f>
        <v>1245.5999999999999</v>
      </c>
      <c r="D4" s="4">
        <f t="shared" ref="D4:D9" si="12">C4*1.2</f>
        <v>1494.7199999999998</v>
      </c>
      <c r="E4" s="5">
        <f t="shared" ref="E4:E9" si="13">R4</f>
        <v>25348050</v>
      </c>
      <c r="F4" s="9">
        <f t="shared" ref="F4:F9" si="14">ROUND((E4/B4),0)</f>
        <v>24420</v>
      </c>
      <c r="G4" s="9">
        <f t="shared" ref="G4:G9" si="15">ROUND((E4/C4),0)</f>
        <v>20350</v>
      </c>
      <c r="H4" s="9">
        <f t="shared" ref="H4:H9" si="16">ROUND((E4/D4),0)</f>
        <v>16958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1038</v>
      </c>
      <c r="R4" s="2">
        <v>25348050</v>
      </c>
    </row>
    <row r="5" spans="1:20" x14ac:dyDescent="0.25">
      <c r="A5" s="4">
        <f t="shared" si="9"/>
        <v>0</v>
      </c>
      <c r="B5" s="4">
        <f t="shared" si="10"/>
        <v>1052</v>
      </c>
      <c r="C5" s="4">
        <f t="shared" si="11"/>
        <v>1262.3999999999999</v>
      </c>
      <c r="D5" s="4">
        <f t="shared" si="12"/>
        <v>1514.8799999999999</v>
      </c>
      <c r="E5" s="5">
        <f t="shared" si="13"/>
        <v>24375000</v>
      </c>
      <c r="F5" s="9">
        <f t="shared" si="14"/>
        <v>23170</v>
      </c>
      <c r="G5" s="9">
        <f t="shared" si="15"/>
        <v>19308</v>
      </c>
      <c r="H5" s="9">
        <f t="shared" si="16"/>
        <v>16090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1052</v>
      </c>
      <c r="R5" s="2">
        <v>24375000</v>
      </c>
    </row>
    <row r="6" spans="1:20" x14ac:dyDescent="0.25">
      <c r="A6" s="4">
        <f t="shared" si="9"/>
        <v>0</v>
      </c>
      <c r="B6" s="4">
        <f t="shared" si="10"/>
        <v>1024</v>
      </c>
      <c r="C6" s="4">
        <f t="shared" si="11"/>
        <v>1228.8</v>
      </c>
      <c r="D6" s="4">
        <f t="shared" si="12"/>
        <v>1474.56</v>
      </c>
      <c r="E6" s="5">
        <f t="shared" si="13"/>
        <v>23055088</v>
      </c>
      <c r="F6" s="9">
        <f t="shared" si="14"/>
        <v>22515</v>
      </c>
      <c r="G6" s="9">
        <f t="shared" si="15"/>
        <v>18762</v>
      </c>
      <c r="H6" s="9">
        <f t="shared" si="16"/>
        <v>15635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1024</v>
      </c>
      <c r="R6" s="2">
        <v>23055088</v>
      </c>
    </row>
    <row r="7" spans="1:20" x14ac:dyDescent="0.25">
      <c r="A7" s="4">
        <f t="shared" si="9"/>
        <v>0</v>
      </c>
      <c r="B7" s="4">
        <f t="shared" si="10"/>
        <v>1050</v>
      </c>
      <c r="C7" s="4">
        <f t="shared" si="11"/>
        <v>1260</v>
      </c>
      <c r="D7" s="4">
        <f t="shared" si="12"/>
        <v>1512</v>
      </c>
      <c r="E7" s="5">
        <f t="shared" si="13"/>
        <v>23937600</v>
      </c>
      <c r="F7" s="9">
        <f t="shared" si="14"/>
        <v>22798</v>
      </c>
      <c r="G7" s="9">
        <f t="shared" si="15"/>
        <v>18998</v>
      </c>
      <c r="H7" s="9">
        <f t="shared" si="16"/>
        <v>15832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1050</v>
      </c>
      <c r="R7" s="2">
        <v>23937600</v>
      </c>
    </row>
    <row r="8" spans="1:20" x14ac:dyDescent="0.25">
      <c r="A8" s="4">
        <f t="shared" si="9"/>
        <v>0</v>
      </c>
      <c r="B8" s="4">
        <f t="shared" si="10"/>
        <v>1012</v>
      </c>
      <c r="C8" s="4">
        <f t="shared" si="11"/>
        <v>1214.3999999999999</v>
      </c>
      <c r="D8" s="4">
        <f t="shared" si="12"/>
        <v>1457.2799999999997</v>
      </c>
      <c r="E8" s="5">
        <f t="shared" si="13"/>
        <v>26512716</v>
      </c>
      <c r="F8" s="9">
        <f t="shared" si="14"/>
        <v>26198</v>
      </c>
      <c r="G8" s="9">
        <f t="shared" si="15"/>
        <v>21832</v>
      </c>
      <c r="H8" s="9">
        <f t="shared" si="16"/>
        <v>18193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1012</v>
      </c>
      <c r="R8" s="2">
        <v>26512716</v>
      </c>
    </row>
    <row r="9" spans="1:20" s="48" customFormat="1" x14ac:dyDescent="0.25">
      <c r="A9" s="46">
        <f t="shared" si="9"/>
        <v>0</v>
      </c>
      <c r="B9" s="46">
        <f t="shared" si="10"/>
        <v>1707</v>
      </c>
      <c r="C9" s="46">
        <f t="shared" si="11"/>
        <v>2048.4</v>
      </c>
      <c r="D9" s="46">
        <f t="shared" si="12"/>
        <v>2458.08</v>
      </c>
      <c r="E9" s="47">
        <f t="shared" si="13"/>
        <v>44194100</v>
      </c>
      <c r="F9" s="46">
        <f t="shared" si="14"/>
        <v>25890</v>
      </c>
      <c r="G9" s="46">
        <f t="shared" si="15"/>
        <v>21575</v>
      </c>
      <c r="H9" s="46">
        <f t="shared" si="16"/>
        <v>17979</v>
      </c>
      <c r="I9" s="46" t="e">
        <f>#REF!</f>
        <v>#REF!</v>
      </c>
      <c r="J9" s="46">
        <f t="shared" si="17"/>
        <v>0</v>
      </c>
      <c r="O9" s="48">
        <v>0</v>
      </c>
      <c r="P9" s="48">
        <f t="shared" si="18"/>
        <v>0</v>
      </c>
      <c r="Q9" s="48">
        <v>1707</v>
      </c>
      <c r="R9" s="49">
        <v>44194100</v>
      </c>
    </row>
    <row r="10" spans="1:20" s="48" customFormat="1" x14ac:dyDescent="0.25">
      <c r="A10" s="46">
        <f t="shared" si="0"/>
        <v>0</v>
      </c>
      <c r="B10" s="46">
        <f t="shared" si="1"/>
        <v>1535</v>
      </c>
      <c r="C10" s="46">
        <f t="shared" ref="C10:C14" si="19">B10*1.2</f>
        <v>1842</v>
      </c>
      <c r="D10" s="46">
        <f t="shared" si="2"/>
        <v>2210.4</v>
      </c>
      <c r="E10" s="47">
        <f t="shared" si="3"/>
        <v>39279101</v>
      </c>
      <c r="F10" s="46">
        <f t="shared" si="4"/>
        <v>25589</v>
      </c>
      <c r="G10" s="46">
        <f t="shared" si="5"/>
        <v>21324</v>
      </c>
      <c r="H10" s="46">
        <f t="shared" si="6"/>
        <v>17770</v>
      </c>
      <c r="I10" s="46" t="e">
        <f>#REF!</f>
        <v>#REF!</v>
      </c>
      <c r="J10" s="46">
        <f t="shared" si="7"/>
        <v>0</v>
      </c>
      <c r="O10" s="48">
        <v>0</v>
      </c>
      <c r="P10" s="48">
        <f t="shared" si="8"/>
        <v>0</v>
      </c>
      <c r="Q10" s="48">
        <v>1535</v>
      </c>
      <c r="R10" s="49">
        <v>39279101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3" t="s">
        <v>36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</row>
    <row r="16" spans="1:20" x14ac:dyDescent="0.25">
      <c r="A16" s="4">
        <f t="shared" ref="A16:A28" si="31">N16</f>
        <v>0</v>
      </c>
      <c r="B16" s="4">
        <f t="shared" ref="B16:B28" si="32">Q16</f>
        <v>1050</v>
      </c>
      <c r="C16" s="4">
        <f>B16*1.2</f>
        <v>1260</v>
      </c>
      <c r="D16" s="4">
        <f t="shared" ref="D16:D28" si="33">C16*1.2</f>
        <v>1512</v>
      </c>
      <c r="E16" s="5">
        <f t="shared" ref="E16:E28" si="34">R16</f>
        <v>25800000</v>
      </c>
      <c r="F16" s="9">
        <f t="shared" ref="F16:F28" si="35">ROUND((E16/B16),0)</f>
        <v>24571</v>
      </c>
      <c r="G16" s="9">
        <f t="shared" ref="G16:G28" si="36">ROUND((E16/C16),0)</f>
        <v>20476</v>
      </c>
      <c r="H16" s="9">
        <f t="shared" ref="H16:H28" si="37">ROUND((E16/D16),0)</f>
        <v>17063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1050</v>
      </c>
      <c r="R16" s="2">
        <v>25800000</v>
      </c>
    </row>
    <row r="17" spans="1:24" x14ac:dyDescent="0.25">
      <c r="A17" s="4">
        <f t="shared" si="31"/>
        <v>0</v>
      </c>
      <c r="B17" s="4">
        <f t="shared" si="32"/>
        <v>1024</v>
      </c>
      <c r="C17" s="4">
        <f t="shared" ref="C17:C28" si="40">B17*1.2</f>
        <v>1228.8</v>
      </c>
      <c r="D17" s="4">
        <f t="shared" si="33"/>
        <v>1474.56</v>
      </c>
      <c r="E17" s="5">
        <f t="shared" si="34"/>
        <v>26200000</v>
      </c>
      <c r="F17" s="9">
        <f t="shared" si="35"/>
        <v>25586</v>
      </c>
      <c r="G17" s="9">
        <f t="shared" si="36"/>
        <v>21322</v>
      </c>
      <c r="H17" s="9">
        <f t="shared" si="37"/>
        <v>17768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1024</v>
      </c>
      <c r="R17" s="2">
        <v>26200000</v>
      </c>
    </row>
    <row r="18" spans="1:24" x14ac:dyDescent="0.25">
      <c r="A18" s="4">
        <f t="shared" si="31"/>
        <v>0</v>
      </c>
      <c r="B18" s="4">
        <f t="shared" si="32"/>
        <v>1400</v>
      </c>
      <c r="C18" s="4">
        <f t="shared" si="40"/>
        <v>1680</v>
      </c>
      <c r="D18" s="4">
        <f t="shared" si="33"/>
        <v>2016</v>
      </c>
      <c r="E18" s="5">
        <f t="shared" si="34"/>
        <v>33600000</v>
      </c>
      <c r="F18" s="9">
        <f t="shared" si="35"/>
        <v>24000</v>
      </c>
      <c r="G18" s="9">
        <f t="shared" si="36"/>
        <v>20000</v>
      </c>
      <c r="H18" s="9">
        <f t="shared" si="37"/>
        <v>16667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1400</v>
      </c>
      <c r="R18" s="2">
        <v>33600000</v>
      </c>
    </row>
    <row r="19" spans="1:24" x14ac:dyDescent="0.25">
      <c r="A19" s="4">
        <f t="shared" si="31"/>
        <v>0</v>
      </c>
      <c r="B19" s="4">
        <f t="shared" si="32"/>
        <v>2100</v>
      </c>
      <c r="C19" s="4">
        <f t="shared" si="40"/>
        <v>2520</v>
      </c>
      <c r="D19" s="4">
        <f t="shared" si="33"/>
        <v>3024</v>
      </c>
      <c r="E19" s="5">
        <f t="shared" si="34"/>
        <v>47100000</v>
      </c>
      <c r="F19" s="9">
        <f t="shared" si="35"/>
        <v>22429</v>
      </c>
      <c r="G19" s="9">
        <f t="shared" si="36"/>
        <v>18690</v>
      </c>
      <c r="H19" s="9">
        <f t="shared" si="37"/>
        <v>15575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2100</v>
      </c>
      <c r="R19" s="2">
        <v>47100000</v>
      </c>
    </row>
    <row r="20" spans="1:24" s="48" customFormat="1" x14ac:dyDescent="0.25">
      <c r="A20" s="46">
        <f t="shared" si="31"/>
        <v>0</v>
      </c>
      <c r="B20" s="46">
        <f t="shared" si="32"/>
        <v>1480</v>
      </c>
      <c r="C20" s="46">
        <f t="shared" si="40"/>
        <v>1776</v>
      </c>
      <c r="D20" s="46">
        <f t="shared" si="33"/>
        <v>2131.1999999999998</v>
      </c>
      <c r="E20" s="47">
        <f t="shared" si="34"/>
        <v>39200000</v>
      </c>
      <c r="F20" s="46">
        <f t="shared" si="35"/>
        <v>26486</v>
      </c>
      <c r="G20" s="46">
        <f t="shared" si="36"/>
        <v>22072</v>
      </c>
      <c r="H20" s="46">
        <f t="shared" si="37"/>
        <v>18393</v>
      </c>
      <c r="I20" s="46" t="e">
        <f>#REF!</f>
        <v>#REF!</v>
      </c>
      <c r="J20" s="46">
        <f t="shared" si="38"/>
        <v>0</v>
      </c>
      <c r="O20" s="48">
        <v>0</v>
      </c>
      <c r="P20" s="48">
        <f t="shared" si="39"/>
        <v>0</v>
      </c>
      <c r="Q20" s="48">
        <v>1480</v>
      </c>
      <c r="R20" s="49">
        <v>39200000</v>
      </c>
    </row>
    <row r="21" spans="1:24" s="48" customFormat="1" x14ac:dyDescent="0.25">
      <c r="A21" s="46">
        <f t="shared" si="31"/>
        <v>0</v>
      </c>
      <c r="B21" s="46">
        <f t="shared" si="32"/>
        <v>1024</v>
      </c>
      <c r="C21" s="46">
        <f t="shared" si="40"/>
        <v>1228.8</v>
      </c>
      <c r="D21" s="46">
        <f t="shared" si="33"/>
        <v>1474.56</v>
      </c>
      <c r="E21" s="47">
        <f t="shared" si="34"/>
        <v>29500000</v>
      </c>
      <c r="F21" s="46">
        <f t="shared" si="35"/>
        <v>28809</v>
      </c>
      <c r="G21" s="46">
        <f t="shared" si="36"/>
        <v>24007</v>
      </c>
      <c r="H21" s="46">
        <f t="shared" si="37"/>
        <v>20006</v>
      </c>
      <c r="I21" s="46" t="e">
        <f>#REF!</f>
        <v>#REF!</v>
      </c>
      <c r="J21" s="46">
        <f t="shared" si="38"/>
        <v>0</v>
      </c>
      <c r="O21" s="48">
        <v>0</v>
      </c>
      <c r="P21" s="48">
        <f t="shared" si="39"/>
        <v>0</v>
      </c>
      <c r="Q21" s="48">
        <v>1024</v>
      </c>
      <c r="R21" s="49">
        <v>29500000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ht="19.5" x14ac:dyDescent="0.3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  <c r="W27" s="42">
        <v>2304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23500</v>
      </c>
      <c r="X31" s="22"/>
    </row>
    <row r="32" spans="1:24" ht="15.75" x14ac:dyDescent="0.25">
      <c r="E32" t="s">
        <v>40</v>
      </c>
      <c r="F32" s="7">
        <v>948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4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5:24" ht="15.75" x14ac:dyDescent="0.25">
      <c r="E34" t="s">
        <v>41</v>
      </c>
      <c r="F34" s="7">
        <v>493</v>
      </c>
      <c r="S34" s="10"/>
      <c r="T34" s="10"/>
      <c r="U34" s="17" t="s">
        <v>18</v>
      </c>
      <c r="V34" s="23"/>
      <c r="W34" s="24">
        <f>W35-W33</f>
        <v>60</v>
      </c>
      <c r="X34" s="41">
        <v>2024</v>
      </c>
    </row>
    <row r="35" spans="5:24" ht="15.75" x14ac:dyDescent="0.25">
      <c r="F35" s="7">
        <f>F32+F34</f>
        <v>1441</v>
      </c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4" t="s">
        <v>39</v>
      </c>
      <c r="Q36" s="44"/>
      <c r="R36" s="44"/>
      <c r="S36" s="44"/>
      <c r="T36" s="45"/>
      <c r="U36" s="21" t="s">
        <v>20</v>
      </c>
      <c r="V36" s="23"/>
      <c r="W36" s="24">
        <f>90*W33/W35</f>
        <v>0</v>
      </c>
      <c r="X36" s="24"/>
    </row>
    <row r="37" spans="5:24" ht="15.75" x14ac:dyDescent="0.25">
      <c r="U37" s="17"/>
      <c r="V37" s="26"/>
      <c r="W37" s="27">
        <f>W36%</f>
        <v>0</v>
      </c>
      <c r="X37" s="27"/>
    </row>
    <row r="38" spans="5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23500</v>
      </c>
      <c r="X40" s="22"/>
    </row>
    <row r="41" spans="5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26000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37</v>
      </c>
      <c r="V44" s="30"/>
      <c r="W44" s="25">
        <v>1441</v>
      </c>
      <c r="X44" s="24"/>
    </row>
    <row r="45" spans="5:24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37466000</v>
      </c>
      <c r="X45" s="33"/>
    </row>
    <row r="46" spans="5:24" ht="15.75" x14ac:dyDescent="0.25">
      <c r="S46" s="11"/>
      <c r="T46" s="10"/>
      <c r="U46" s="17" t="s">
        <v>24</v>
      </c>
      <c r="V46" s="23"/>
      <c r="W46" s="34">
        <f>W45*0.9</f>
        <v>33719400</v>
      </c>
      <c r="X46" s="35"/>
    </row>
    <row r="47" spans="5:24" ht="15.75" x14ac:dyDescent="0.25">
      <c r="S47" s="10"/>
      <c r="T47" s="10"/>
      <c r="U47" s="17" t="s">
        <v>25</v>
      </c>
      <c r="V47" s="23"/>
      <c r="W47" s="34">
        <f>W45*0.8</f>
        <v>29972800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5:24" ht="15.75" x14ac:dyDescent="0.25">
      <c r="U49" s="37" t="s">
        <v>26</v>
      </c>
      <c r="V49" s="38"/>
      <c r="W49" s="39">
        <f>W30*W44</f>
        <v>3602500</v>
      </c>
      <c r="X49" s="39"/>
    </row>
    <row r="50" spans="5:24" ht="15.75" x14ac:dyDescent="0.25">
      <c r="U50" s="17" t="s">
        <v>27</v>
      </c>
      <c r="V50" s="23"/>
      <c r="W50" s="36"/>
      <c r="X50" s="36"/>
    </row>
    <row r="51" spans="5:24" ht="15.75" x14ac:dyDescent="0.25">
      <c r="U51" s="40" t="s">
        <v>28</v>
      </c>
      <c r="V51" s="36"/>
      <c r="W51" s="34">
        <f>W45*0.025/12</f>
        <v>78054.166666666672</v>
      </c>
      <c r="X51" s="34"/>
    </row>
    <row r="55" spans="5:24" ht="19.5" x14ac:dyDescent="0.3">
      <c r="E55" t="s">
        <v>40</v>
      </c>
      <c r="F55" s="7">
        <v>948</v>
      </c>
      <c r="G55" s="6"/>
      <c r="W55" s="42">
        <v>2303</v>
      </c>
    </row>
    <row r="57" spans="5:24" x14ac:dyDescent="0.25">
      <c r="E57" t="s">
        <v>41</v>
      </c>
      <c r="F57" s="7">
        <v>419</v>
      </c>
    </row>
    <row r="58" spans="5:24" x14ac:dyDescent="0.25">
      <c r="F58" s="7">
        <f>F55+F57</f>
        <v>1367</v>
      </c>
    </row>
    <row r="59" spans="5:24" ht="15.75" x14ac:dyDescent="0.25">
      <c r="U59" s="17" t="s">
        <v>13</v>
      </c>
      <c r="V59" s="18"/>
      <c r="W59" s="19">
        <v>26000</v>
      </c>
      <c r="X59" s="20" t="s">
        <v>38</v>
      </c>
    </row>
    <row r="60" spans="5:24" ht="31.5" x14ac:dyDescent="0.25">
      <c r="U60" s="21" t="s">
        <v>14</v>
      </c>
      <c r="V60" s="18"/>
      <c r="W60" s="19">
        <v>2500</v>
      </c>
      <c r="X60" s="22"/>
    </row>
    <row r="61" spans="5:24" ht="15.75" x14ac:dyDescent="0.25">
      <c r="U61" s="17" t="s">
        <v>15</v>
      </c>
      <c r="V61" s="18"/>
      <c r="W61" s="19">
        <f>W59-W60</f>
        <v>23500</v>
      </c>
      <c r="X61" s="22"/>
    </row>
    <row r="62" spans="5:24" ht="15.75" x14ac:dyDescent="0.25">
      <c r="U62" s="17" t="s">
        <v>16</v>
      </c>
      <c r="V62" s="18"/>
      <c r="W62" s="19">
        <f>W60</f>
        <v>2500</v>
      </c>
      <c r="X62" s="22"/>
    </row>
    <row r="63" spans="5:24" ht="15.75" x14ac:dyDescent="0.25">
      <c r="U63" s="17" t="s">
        <v>17</v>
      </c>
      <c r="V63" s="23"/>
      <c r="W63" s="24">
        <f>X63-X64</f>
        <v>0</v>
      </c>
      <c r="X63" s="25">
        <v>2024</v>
      </c>
    </row>
    <row r="64" spans="5:24" ht="15.75" x14ac:dyDescent="0.25">
      <c r="P64" s="44" t="s">
        <v>42</v>
      </c>
      <c r="Q64" s="44"/>
      <c r="R64" s="44"/>
      <c r="S64" s="44"/>
      <c r="T64" s="45"/>
      <c r="U64" s="17" t="s">
        <v>18</v>
      </c>
      <c r="V64" s="23"/>
      <c r="W64" s="24">
        <f>W65-W63</f>
        <v>60</v>
      </c>
      <c r="X64" s="41">
        <v>2024</v>
      </c>
    </row>
    <row r="65" spans="16:24" ht="15.75" x14ac:dyDescent="0.25">
      <c r="P65" s="44"/>
      <c r="Q65" s="44"/>
      <c r="R65" s="44"/>
      <c r="S65" s="44"/>
      <c r="T65" s="45"/>
      <c r="U65" s="17" t="s">
        <v>19</v>
      </c>
      <c r="V65" s="23"/>
      <c r="W65" s="24">
        <v>60</v>
      </c>
      <c r="X65" s="24"/>
    </row>
    <row r="66" spans="16:24" ht="31.5" x14ac:dyDescent="0.25">
      <c r="P66" s="44"/>
      <c r="Q66" s="44"/>
      <c r="R66" s="44"/>
      <c r="S66" s="44"/>
      <c r="T66" s="45"/>
      <c r="U66" s="21" t="s">
        <v>20</v>
      </c>
      <c r="V66" s="23"/>
      <c r="W66" s="24">
        <f>90*W63/W65</f>
        <v>0</v>
      </c>
      <c r="X66" s="24"/>
    </row>
    <row r="67" spans="16:24" ht="15.75" x14ac:dyDescent="0.25">
      <c r="U67" s="17"/>
      <c r="V67" s="26"/>
      <c r="W67" s="27">
        <f>W66%</f>
        <v>0</v>
      </c>
      <c r="X67" s="27"/>
    </row>
    <row r="68" spans="16:24" ht="15.75" x14ac:dyDescent="0.25">
      <c r="U68" s="17" t="s">
        <v>21</v>
      </c>
      <c r="V68" s="18"/>
      <c r="W68" s="19">
        <f>W62*W67</f>
        <v>0</v>
      </c>
      <c r="X68" s="22"/>
    </row>
    <row r="69" spans="16:24" ht="15.75" x14ac:dyDescent="0.25">
      <c r="U69" s="17" t="s">
        <v>22</v>
      </c>
      <c r="V69" s="18"/>
      <c r="W69" s="19">
        <f>W62-W68</f>
        <v>2500</v>
      </c>
      <c r="X69" s="22"/>
    </row>
    <row r="70" spans="16:24" ht="15.75" x14ac:dyDescent="0.25">
      <c r="U70" s="17" t="s">
        <v>15</v>
      </c>
      <c r="V70" s="18"/>
      <c r="W70" s="19">
        <f>W61</f>
        <v>23500</v>
      </c>
      <c r="X70" s="22"/>
    </row>
    <row r="71" spans="16:24" ht="15.75" x14ac:dyDescent="0.25">
      <c r="U71" s="23"/>
      <c r="V71" s="18"/>
      <c r="W71" s="19"/>
      <c r="X71" s="22"/>
    </row>
    <row r="72" spans="16:24" ht="15.75" x14ac:dyDescent="0.25">
      <c r="U72" s="28" t="s">
        <v>23</v>
      </c>
      <c r="V72" s="29"/>
      <c r="W72" s="20">
        <f>W70+W69</f>
        <v>26000</v>
      </c>
      <c r="X72" s="22"/>
    </row>
    <row r="73" spans="16:24" ht="15.75" x14ac:dyDescent="0.25">
      <c r="U73" s="23"/>
      <c r="V73" s="23"/>
      <c r="W73" s="24"/>
      <c r="X73" s="24"/>
    </row>
    <row r="74" spans="16:24" ht="15.75" x14ac:dyDescent="0.25">
      <c r="U74" s="28" t="s">
        <v>37</v>
      </c>
      <c r="V74" s="30"/>
      <c r="W74" s="25">
        <v>1367</v>
      </c>
      <c r="X74" s="24"/>
    </row>
    <row r="75" spans="16:24" ht="15.75" x14ac:dyDescent="0.25">
      <c r="U75" s="17" t="s">
        <v>33</v>
      </c>
      <c r="V75" s="31"/>
      <c r="W75" s="35">
        <f>W72*W74+X76</f>
        <v>35542000</v>
      </c>
      <c r="X75" s="33"/>
    </row>
    <row r="76" spans="16:24" ht="15.75" x14ac:dyDescent="0.25">
      <c r="U76" s="17" t="s">
        <v>24</v>
      </c>
      <c r="V76" s="23"/>
      <c r="W76" s="34">
        <f>W75*0.9</f>
        <v>31987800</v>
      </c>
      <c r="X76" s="35"/>
    </row>
    <row r="77" spans="16:24" ht="15.75" x14ac:dyDescent="0.25">
      <c r="U77" s="17" t="s">
        <v>25</v>
      </c>
      <c r="V77" s="23"/>
      <c r="W77" s="34">
        <f>W75*0.8</f>
        <v>28433600</v>
      </c>
      <c r="X77" s="34"/>
    </row>
    <row r="78" spans="16:24" ht="15.75" x14ac:dyDescent="0.25">
      <c r="U78" s="17"/>
      <c r="V78" s="23"/>
      <c r="W78" s="36"/>
      <c r="X78" s="24"/>
    </row>
    <row r="79" spans="16:24" ht="15.75" x14ac:dyDescent="0.25">
      <c r="U79" s="37" t="s">
        <v>26</v>
      </c>
      <c r="V79" s="38"/>
      <c r="W79" s="39">
        <f>W60*W74</f>
        <v>3417500</v>
      </c>
      <c r="X79" s="39"/>
    </row>
    <row r="80" spans="16:24" ht="15.75" x14ac:dyDescent="0.25">
      <c r="U80" s="17" t="s">
        <v>27</v>
      </c>
      <c r="V80" s="23"/>
      <c r="W80" s="36"/>
      <c r="X80" s="36"/>
    </row>
    <row r="81" spans="21:24" ht="15.75" x14ac:dyDescent="0.25">
      <c r="U81" s="40" t="s">
        <v>28</v>
      </c>
      <c r="V81" s="36"/>
      <c r="W81" s="34">
        <f>W75*0.025/12</f>
        <v>74045.833333333328</v>
      </c>
      <c r="X81" s="34"/>
    </row>
  </sheetData>
  <mergeCells count="4">
    <mergeCell ref="A15:R15"/>
    <mergeCell ref="A2:R2"/>
    <mergeCell ref="P36:T36"/>
    <mergeCell ref="P64:T6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Q12" sqref="Q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1:S44"/>
  <sheetViews>
    <sheetView zoomScaleNormal="100" workbookViewId="0">
      <selection activeCell="W22" sqref="W22"/>
    </sheetView>
  </sheetViews>
  <sheetFormatPr defaultRowHeight="15" x14ac:dyDescent="0.25"/>
  <sheetData>
    <row r="11" spans="19:19" x14ac:dyDescent="0.25">
      <c r="S11">
        <v>972</v>
      </c>
    </row>
    <row r="12" spans="19:19" x14ac:dyDescent="0.25">
      <c r="S12">
        <v>80</v>
      </c>
    </row>
    <row r="13" spans="19:19" x14ac:dyDescent="0.25">
      <c r="S13">
        <f>SUM(S11:S12)</f>
        <v>1052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8:T20"/>
  <sheetViews>
    <sheetView topLeftCell="A6" workbookViewId="0">
      <selection activeCell="T25" sqref="T25"/>
    </sheetView>
  </sheetViews>
  <sheetFormatPr defaultRowHeight="15" x14ac:dyDescent="0.25"/>
  <sheetData>
    <row r="18" spans="20:20" x14ac:dyDescent="0.25">
      <c r="T18">
        <v>959</v>
      </c>
    </row>
    <row r="19" spans="20:20" x14ac:dyDescent="0.25">
      <c r="T19">
        <v>79</v>
      </c>
    </row>
    <row r="20" spans="20:20" x14ac:dyDescent="0.25">
      <c r="T20">
        <f>SUM(T18:T19)</f>
        <v>1038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Q13" sqref="Q1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U19"/>
  <sheetViews>
    <sheetView zoomScaleNormal="100" workbookViewId="0">
      <selection activeCell="X23" sqref="X23"/>
    </sheetView>
  </sheetViews>
  <sheetFormatPr defaultRowHeight="15" x14ac:dyDescent="0.25"/>
  <sheetData>
    <row r="11" spans="21:21" x14ac:dyDescent="0.25">
      <c r="U11">
        <v>799</v>
      </c>
    </row>
    <row r="12" spans="21:21" x14ac:dyDescent="0.25">
      <c r="U12">
        <v>225</v>
      </c>
    </row>
    <row r="13" spans="21:21" x14ac:dyDescent="0.25">
      <c r="U13">
        <f>SUM(U11:U12)</f>
        <v>1024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S16" sqref="S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3" sqref="Y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2" sqref="T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Q27" sqref="Q2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2024-11-07T07:03:34Z</dcterms:modified>
</cp:coreProperties>
</file>