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Cosmos\Vile Parle (East)\Piyush Jethwa\S. No. 64\"/>
    </mc:Choice>
  </mc:AlternateContent>
  <xr:revisionPtr revIDLastSave="0" documentId="13_ncr:1_{AF11F099-E426-4C19-8406-EEA3624B8E8D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7" sheetId="19" r:id="rId7"/>
    <sheet name="Sheet6" sheetId="18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  <sheet name="Sheet13" sheetId="25" r:id="rId14"/>
    <sheet name="Sheet14" sheetId="26" r:id="rId15"/>
    <sheet name="Sheet15" sheetId="27" r:id="rId16"/>
    <sheet name="Sheet16" sheetId="28" r:id="rId17"/>
    <sheet name="Sheet17" sheetId="29" r:id="rId18"/>
    <sheet name="Sheet19" sheetId="31" r:id="rId19"/>
    <sheet name="Sheet20" sheetId="32" r:id="rId20"/>
  </sheets>
  <calcPr calcId="191029"/>
</workbook>
</file>

<file path=xl/calcChain.xml><?xml version="1.0" encoding="utf-8"?>
<calcChain xmlns="http://schemas.openxmlformats.org/spreadsheetml/2006/main">
  <c r="N38" i="4" l="1"/>
  <c r="O29" i="4"/>
  <c r="J31" i="4"/>
  <c r="N29" i="4"/>
  <c r="C5" i="4" l="1"/>
  <c r="V12" i="4"/>
  <c r="Q17" i="4"/>
  <c r="Q18" i="4"/>
  <c r="Q19" i="4"/>
  <c r="Q20" i="4"/>
  <c r="B20" i="4" s="1"/>
  <c r="C20" i="4" s="1"/>
  <c r="D20" i="4" s="1"/>
  <c r="Q21" i="4"/>
  <c r="Q22" i="4"/>
  <c r="Q23" i="4"/>
  <c r="Q24" i="4"/>
  <c r="B24" i="4" s="1"/>
  <c r="C24" i="4" s="1"/>
  <c r="D24" i="4" s="1"/>
  <c r="B16" i="4"/>
  <c r="C16" i="4" s="1"/>
  <c r="D16" i="4" s="1"/>
  <c r="P19" i="4"/>
  <c r="P20" i="4"/>
  <c r="P21" i="4"/>
  <c r="P22" i="4"/>
  <c r="P23" i="4"/>
  <c r="P24" i="4"/>
  <c r="J24" i="4"/>
  <c r="I24" i="4"/>
  <c r="E24" i="4"/>
  <c r="A24" i="4"/>
  <c r="J23" i="4"/>
  <c r="I23" i="4"/>
  <c r="E23" i="4"/>
  <c r="B23" i="4"/>
  <c r="C23" i="4" s="1"/>
  <c r="D23" i="4" s="1"/>
  <c r="A23" i="4"/>
  <c r="J22" i="4"/>
  <c r="I22" i="4"/>
  <c r="E22" i="4"/>
  <c r="F22" i="4" s="1"/>
  <c r="B22" i="4"/>
  <c r="C22" i="4" s="1"/>
  <c r="D22" i="4" s="1"/>
  <c r="A22" i="4"/>
  <c r="J21" i="4"/>
  <c r="I21" i="4"/>
  <c r="E21" i="4"/>
  <c r="B21" i="4"/>
  <c r="C21" i="4" s="1"/>
  <c r="D21" i="4" s="1"/>
  <c r="A21" i="4"/>
  <c r="J20" i="4"/>
  <c r="I20" i="4"/>
  <c r="E20" i="4"/>
  <c r="A20" i="4"/>
  <c r="J19" i="4"/>
  <c r="I19" i="4"/>
  <c r="E19" i="4"/>
  <c r="B19" i="4"/>
  <c r="C19" i="4" s="1"/>
  <c r="D19" i="4" s="1"/>
  <c r="A19" i="4"/>
  <c r="J18" i="4"/>
  <c r="I18" i="4"/>
  <c r="E18" i="4"/>
  <c r="B18" i="4"/>
  <c r="C18" i="4" s="1"/>
  <c r="A18" i="4"/>
  <c r="G18" i="4" l="1"/>
  <c r="F18" i="4"/>
  <c r="F20" i="4"/>
  <c r="F24" i="4"/>
  <c r="H19" i="4"/>
  <c r="H21" i="4"/>
  <c r="H23" i="4"/>
  <c r="G20" i="4"/>
  <c r="G22" i="4"/>
  <c r="G24" i="4"/>
  <c r="D18" i="4"/>
  <c r="H18" i="4"/>
  <c r="F19" i="4"/>
  <c r="H20" i="4"/>
  <c r="F21" i="4"/>
  <c r="H22" i="4"/>
  <c r="F23" i="4"/>
  <c r="H24" i="4"/>
  <c r="G21" i="4"/>
  <c r="G23" i="4"/>
  <c r="G19" i="4"/>
  <c r="Q15" i="4" l="1"/>
  <c r="P15" i="4"/>
  <c r="J17" i="4"/>
  <c r="I17" i="4"/>
  <c r="E17" i="4"/>
  <c r="B17" i="4"/>
  <c r="A17" i="4"/>
  <c r="P16" i="4"/>
  <c r="J16" i="4"/>
  <c r="I16" i="4"/>
  <c r="E16" i="4"/>
  <c r="A16" i="4"/>
  <c r="F17" i="4" l="1"/>
  <c r="H16" i="4"/>
  <c r="F16" i="4"/>
  <c r="C17" i="4"/>
  <c r="G16" i="4"/>
  <c r="Q11" i="4"/>
  <c r="G17" i="4" l="1"/>
  <c r="D17" i="4"/>
  <c r="H17" i="4" s="1"/>
  <c r="P13" i="4" l="1"/>
  <c r="P12" i="4"/>
  <c r="P11" i="4"/>
  <c r="P4" i="4"/>
  <c r="P3" i="4"/>
  <c r="P2" i="4"/>
  <c r="Q8" i="4" l="1"/>
  <c r="Q7" i="4"/>
  <c r="Q6" i="4"/>
  <c r="Q4" i="4"/>
  <c r="Q3" i="4"/>
  <c r="Q2" i="4"/>
  <c r="Q12" i="4" l="1"/>
  <c r="Q10" i="4"/>
  <c r="Q9" i="4"/>
  <c r="Q13" i="4" l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J15" i="4" l="1"/>
  <c r="I15" i="4"/>
  <c r="E15" i="4"/>
  <c r="A15" i="4"/>
  <c r="P14" i="4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C13" i="4" s="1"/>
  <c r="B14" i="4"/>
  <c r="C14" i="4" s="1"/>
  <c r="B15" i="4"/>
  <c r="C15" i="4" s="1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<sst xmlns="http://schemas.openxmlformats.org/spreadsheetml/2006/main" count="41" uniqueCount="33">
  <si>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</si>
  <si>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</si>
  <si>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</si>
  <si>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</si>
  <si>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</si>
  <si>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</si>
  <si>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</si>
  <si>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</si>
  <si>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</si>
  <si>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</si>
  <si>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</si>
  <si>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</si>
  <si>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</si>
  <si>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fmv</t>
  </si>
  <si>
    <t>ca</t>
  </si>
  <si>
    <t>06.03.2024</t>
  </si>
  <si>
    <t>mezz</t>
  </si>
  <si>
    <t>03.06.24</t>
  </si>
  <si>
    <t>moksh plaza</t>
  </si>
  <si>
    <t>1 -moksha plaza</t>
  </si>
  <si>
    <t>31.05.24</t>
  </si>
  <si>
    <t>2 -moksha plaza</t>
  </si>
  <si>
    <t>20.09.23</t>
  </si>
  <si>
    <t>lower gr - moksha p;aza</t>
  </si>
  <si>
    <t>19.07.23</t>
  </si>
  <si>
    <t>16.10.24</t>
  </si>
  <si>
    <t>bua</t>
  </si>
  <si>
    <t>Shop NO 64, Ground Floor, Moksh Plaza, S V Road, Village - Kanheri, Borivali West, Mumbai, 400092</t>
  </si>
  <si>
    <t>rate</t>
  </si>
  <si>
    <t>av</t>
  </si>
  <si>
    <t>agreemnt  - 17.10.24</t>
  </si>
  <si>
    <t>sd</t>
  </si>
  <si>
    <t>rd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</si>
</sst>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7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6"/>
      <color theme="1"/>
      <name val="Calibri"/>
      <family val="2"/>
      <scheme val="minor"/>
    </font>
    <font>
      <b/>
      <u/>
      <sz val="14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20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0" fontId="5" fillId="0" borderId="0" xfId="0" applyFont="1"/>
    <xf numFmtId="0" fontId="6" fillId="0" borderId="0" xfId="0" applyFont="1"/>
    <xf numFmtId="43" fontId="0" fillId="0" borderId="0" xfId="1" applyFont="1"/>
    <xf numFmtId="43" fontId="0" fillId="2" borderId="0" xfId="1" applyFon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409575</xdr:colOff>
      <xdr:row>46</xdr:row>
      <xdr:rowOff>38100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124EF3E-3534-499C-B029-16B17E4161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87975" cy="834390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409575</xdr:colOff>
      <xdr:row>43</xdr:row>
      <xdr:rowOff>114300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4F8BDF5-F5AE-49A0-A406-A85E96F187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087975" cy="81153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3</xdr:row>
      <xdr:rowOff>0</xdr:rowOff>
    </xdr:from>
    <xdr:to>
      <xdr:col>31</xdr:col>
      <xdr:colOff>409575</xdr:colOff>
      <xdr:row>49</xdr:row>
      <xdr:rowOff>38100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057700A-86FA-443F-BE3C-083F93C150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571500"/>
          <a:ext cx="18087975" cy="880110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4</xdr:row>
      <xdr:rowOff>0</xdr:rowOff>
    </xdr:from>
    <xdr:to>
      <xdr:col>31</xdr:col>
      <xdr:colOff>409575</xdr:colOff>
      <xdr:row>46</xdr:row>
      <xdr:rowOff>114300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39765E8-F8D9-4264-925F-248EAB8346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762000"/>
          <a:ext cx="18087975" cy="811530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487034</xdr:colOff>
      <xdr:row>45</xdr:row>
      <xdr:rowOff>86933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3E332C7-6519-4A86-BEAC-2540121E85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021434" cy="8659433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496560</xdr:colOff>
      <xdr:row>45</xdr:row>
      <xdr:rowOff>67881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3FEBF13-D293-4B44-AB03-10D4D1E955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030960" cy="8640381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77061</xdr:colOff>
      <xdr:row>45</xdr:row>
      <xdr:rowOff>39302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8DD0B3B-A2A4-4FA2-AF09-ED3DEAA660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6173061" cy="8611802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438150</xdr:colOff>
      <xdr:row>0</xdr:row>
      <xdr:rowOff>0</xdr:rowOff>
    </xdr:from>
    <xdr:to>
      <xdr:col>16</xdr:col>
      <xdr:colOff>315584</xdr:colOff>
      <xdr:row>44</xdr:row>
      <xdr:rowOff>96433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BD3C500-9582-43EC-BED0-8B2E82E5F9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47750" y="0"/>
          <a:ext cx="9021434" cy="8478433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487034</xdr:colOff>
      <xdr:row>45</xdr:row>
      <xdr:rowOff>29775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9D8D6B6-95EB-4F03-8534-0EC0EB85F4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021434" cy="8602275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277455</xdr:colOff>
      <xdr:row>45</xdr:row>
      <xdr:rowOff>96460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FDD14EC-9571-4F18-858C-B7FE510189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11855" cy="866896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239349</xdr:colOff>
      <xdr:row>45</xdr:row>
      <xdr:rowOff>163144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3DF7081-19F3-45FA-8283-807CDF0139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773749" cy="873564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30</xdr:col>
      <xdr:colOff>607314</xdr:colOff>
      <xdr:row>59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90D84AF-ECA7-4A9E-8E81-195F32C26D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FE38859-9D4C-4FCE-8F34-075A19FC59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420350</xdr:colOff>
      <xdr:row>48</xdr:row>
      <xdr:rowOff>29782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7AA9DAD-1D77-4123-BC23-7BB430CAC5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54750" cy="864990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38100</xdr:rowOff>
    </xdr:from>
    <xdr:to>
      <xdr:col>14</xdr:col>
      <xdr:colOff>353665</xdr:colOff>
      <xdr:row>45</xdr:row>
      <xdr:rowOff>77402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A9621FA-AD05-4263-8326-C80114C0B1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8100"/>
          <a:ext cx="8888065" cy="861180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15</xdr:col>
      <xdr:colOff>315560</xdr:colOff>
      <xdr:row>47</xdr:row>
      <xdr:rowOff>105986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6A33DEB-87C1-4DC7-A063-C0810E5CC7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381000"/>
          <a:ext cx="8849960" cy="8678486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315560</xdr:colOff>
      <xdr:row>45</xdr:row>
      <xdr:rowOff>134565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D1AEE2C-90EC-48AE-95DA-2B274E0C0C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849960" cy="870706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334613</xdr:colOff>
      <xdr:row>46</xdr:row>
      <xdr:rowOff>77407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62F797F-49B1-4584-B9C6-420D06844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69013" cy="8649907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363192</xdr:colOff>
      <xdr:row>46</xdr:row>
      <xdr:rowOff>125039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4D2215D-2708-4A49-BF44-008CCF8C90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97592" cy="869753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57"/>
  <sheetViews>
    <sheetView tabSelected="1" topLeftCell="A4" zoomScaleNormal="100" workbookViewId="0">
      <selection activeCell="J30" sqref="J30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13.42578125" customWidth="1"/>
    <col min="11" max="13" width="9.140625" hidden="1" customWidth="1"/>
    <col min="14" max="14" width="10.140625" customWidth="1"/>
    <col min="15" max="15" width="15.7109375" customWidth="1"/>
    <col min="16" max="16" width="14.28515625" customWidth="1"/>
    <col min="17" max="17" width="10.7109375" customWidth="1"/>
    <col min="18" max="18" width="16" customWidth="1"/>
    <col min="19" max="19" width="17.28515625" customWidth="1"/>
  </cols>
  <sheetData>
    <row r="1" spans="1:22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2" x14ac:dyDescent="0.25">
      <c r="A2" s="4">
        <f t="shared" ref="A2:A15" si="0">N2</f>
        <v>0</v>
      </c>
      <c r="B2" s="4">
        <f t="shared" ref="B2:B15" si="1">Q2</f>
        <v>115.53360000000001</v>
      </c>
      <c r="C2" s="4">
        <f>B2*1.2</f>
        <v>138.64032</v>
      </c>
      <c r="D2" s="4">
        <f t="shared" ref="D2:D13" si="2">C2*1.2</f>
        <v>166.36838399999999</v>
      </c>
      <c r="E2" s="5">
        <f t="shared" ref="E2:E13" si="3">R2</f>
        <v>3000000</v>
      </c>
      <c r="F2" s="10">
        <f t="shared" ref="F2:F13" si="4">ROUND((E2/B2),0)</f>
        <v>25966</v>
      </c>
      <c r="G2" s="10">
        <f t="shared" ref="G2:G13" si="5">ROUND((E2/C2),0)</f>
        <v>21639</v>
      </c>
      <c r="H2" s="10">
        <f t="shared" ref="H2:H13" si="6">ROUND((E2/D2),0)</f>
        <v>18032</v>
      </c>
      <c r="I2" s="4" t="e">
        <f>#REF!</f>
        <v>#REF!</v>
      </c>
      <c r="J2" s="4">
        <f t="shared" ref="J2:J13" si="7">S2</f>
        <v>1</v>
      </c>
      <c r="O2">
        <v>0</v>
      </c>
      <c r="P2">
        <f>12.88*10.764</f>
        <v>138.64032</v>
      </c>
      <c r="Q2">
        <f t="shared" ref="Q2:Q8" si="8">P2/1.2</f>
        <v>115.53360000000001</v>
      </c>
      <c r="R2" s="2">
        <v>3000000</v>
      </c>
      <c r="S2" s="8">
        <v>1</v>
      </c>
      <c r="T2" s="8" t="s">
        <v>15</v>
      </c>
    </row>
    <row r="3" spans="1:22" x14ac:dyDescent="0.25">
      <c r="A3" s="4">
        <f t="shared" si="0"/>
        <v>0</v>
      </c>
      <c r="B3" s="4">
        <f t="shared" si="1"/>
        <v>156.07799999999997</v>
      </c>
      <c r="C3" s="4">
        <f t="shared" ref="C3:C15" si="9">B3*1.2</f>
        <v>187.29359999999997</v>
      </c>
      <c r="D3" s="4">
        <f t="shared" si="2"/>
        <v>224.75231999999997</v>
      </c>
      <c r="E3" s="5">
        <f t="shared" si="3"/>
        <v>6100000</v>
      </c>
      <c r="F3" s="10">
        <f t="shared" si="4"/>
        <v>39083</v>
      </c>
      <c r="G3" s="10">
        <f t="shared" si="5"/>
        <v>32569</v>
      </c>
      <c r="H3" s="10">
        <f t="shared" si="6"/>
        <v>27141</v>
      </c>
      <c r="I3" s="4" t="e">
        <f>#REF!</f>
        <v>#REF!</v>
      </c>
      <c r="J3" s="4" t="str">
        <f t="shared" si="7"/>
        <v>mezz</v>
      </c>
      <c r="O3">
        <v>0</v>
      </c>
      <c r="P3">
        <f>17.4*10.764</f>
        <v>187.29359999999997</v>
      </c>
      <c r="Q3">
        <f t="shared" si="8"/>
        <v>156.07799999999997</v>
      </c>
      <c r="R3" s="2">
        <v>6100000</v>
      </c>
      <c r="S3" s="8" t="s">
        <v>16</v>
      </c>
      <c r="T3" s="8" t="s">
        <v>17</v>
      </c>
    </row>
    <row r="4" spans="1:22" x14ac:dyDescent="0.25">
      <c r="A4" s="4">
        <f t="shared" si="0"/>
        <v>0</v>
      </c>
      <c r="B4" s="4">
        <f t="shared" si="1"/>
        <v>161.54970000000003</v>
      </c>
      <c r="C4" s="4">
        <f t="shared" si="9"/>
        <v>193.85964000000004</v>
      </c>
      <c r="D4" s="4">
        <f t="shared" si="2"/>
        <v>232.63156800000004</v>
      </c>
      <c r="E4" s="5">
        <f t="shared" si="3"/>
        <v>6400000</v>
      </c>
      <c r="F4" s="10">
        <f t="shared" si="4"/>
        <v>39616</v>
      </c>
      <c r="G4" s="10">
        <f t="shared" si="5"/>
        <v>33014</v>
      </c>
      <c r="H4" s="10">
        <f t="shared" si="6"/>
        <v>27511</v>
      </c>
      <c r="I4" s="4" t="e">
        <f>#REF!</f>
        <v>#REF!</v>
      </c>
      <c r="J4" s="4" t="str">
        <f t="shared" si="7"/>
        <v>mezz</v>
      </c>
      <c r="O4">
        <v>0</v>
      </c>
      <c r="P4">
        <f>18.01*10.764</f>
        <v>193.85964000000001</v>
      </c>
      <c r="Q4">
        <f t="shared" si="8"/>
        <v>161.54970000000003</v>
      </c>
      <c r="R4" s="2">
        <v>6400000</v>
      </c>
      <c r="S4" s="8" t="s">
        <v>16</v>
      </c>
      <c r="T4" s="8" t="s">
        <v>17</v>
      </c>
    </row>
    <row r="5" spans="1:22" x14ac:dyDescent="0.25">
      <c r="A5" s="4">
        <f t="shared" si="0"/>
        <v>0</v>
      </c>
      <c r="B5" s="4">
        <f t="shared" si="1"/>
        <v>141</v>
      </c>
      <c r="C5" s="4">
        <f>B5*2</f>
        <v>282</v>
      </c>
      <c r="D5" s="4">
        <f t="shared" si="2"/>
        <v>338.4</v>
      </c>
      <c r="E5" s="5">
        <f t="shared" si="3"/>
        <v>13000000</v>
      </c>
      <c r="F5" s="10">
        <f t="shared" si="4"/>
        <v>92199</v>
      </c>
      <c r="G5" s="10">
        <f t="shared" si="5"/>
        <v>46099</v>
      </c>
      <c r="H5" s="10">
        <f t="shared" si="6"/>
        <v>38416</v>
      </c>
      <c r="I5" s="4" t="e">
        <f>#REF!</f>
        <v>#REF!</v>
      </c>
      <c r="J5" s="4" t="str">
        <f t="shared" si="7"/>
        <v>moksh plaza</v>
      </c>
      <c r="O5">
        <v>0</v>
      </c>
      <c r="P5">
        <v>282</v>
      </c>
      <c r="Q5">
        <v>141</v>
      </c>
      <c r="R5" s="2">
        <v>13000000</v>
      </c>
      <c r="S5" s="8" t="s">
        <v>18</v>
      </c>
      <c r="T5" s="8"/>
    </row>
    <row r="6" spans="1:22" x14ac:dyDescent="0.25">
      <c r="A6" s="4">
        <f t="shared" si="0"/>
        <v>0</v>
      </c>
      <c r="B6" s="4">
        <f t="shared" si="1"/>
        <v>120</v>
      </c>
      <c r="C6" s="4">
        <f t="shared" si="9"/>
        <v>144</v>
      </c>
      <c r="D6" s="4">
        <f t="shared" si="2"/>
        <v>172.79999999999998</v>
      </c>
      <c r="E6" s="5">
        <f t="shared" si="3"/>
        <v>8500000</v>
      </c>
      <c r="F6" s="10">
        <f t="shared" si="4"/>
        <v>70833</v>
      </c>
      <c r="G6" s="15">
        <f t="shared" si="5"/>
        <v>59028</v>
      </c>
      <c r="H6" s="10">
        <f t="shared" si="6"/>
        <v>49190</v>
      </c>
      <c r="I6" s="4" t="e">
        <f>#REF!</f>
        <v>#REF!</v>
      </c>
      <c r="J6" s="4" t="str">
        <f t="shared" si="7"/>
        <v>moksh plaza</v>
      </c>
      <c r="O6">
        <v>0</v>
      </c>
      <c r="P6">
        <v>144</v>
      </c>
      <c r="Q6">
        <f t="shared" si="8"/>
        <v>120</v>
      </c>
      <c r="R6" s="2">
        <v>8500000</v>
      </c>
      <c r="S6" s="8" t="s">
        <v>18</v>
      </c>
      <c r="T6" s="8"/>
    </row>
    <row r="7" spans="1:22" x14ac:dyDescent="0.25">
      <c r="A7" s="4">
        <f t="shared" si="0"/>
        <v>0</v>
      </c>
      <c r="B7" s="4">
        <f t="shared" si="1"/>
        <v>264.16666666666669</v>
      </c>
      <c r="C7" s="4">
        <f t="shared" si="9"/>
        <v>317</v>
      </c>
      <c r="D7" s="4">
        <f t="shared" si="2"/>
        <v>380.4</v>
      </c>
      <c r="E7" s="5">
        <f t="shared" si="3"/>
        <v>25000000</v>
      </c>
      <c r="F7" s="10">
        <f t="shared" si="4"/>
        <v>94637</v>
      </c>
      <c r="G7" s="10">
        <f t="shared" si="5"/>
        <v>78864</v>
      </c>
      <c r="H7" s="10">
        <f t="shared" si="6"/>
        <v>65720</v>
      </c>
      <c r="I7" s="4" t="e">
        <f>#REF!</f>
        <v>#REF!</v>
      </c>
      <c r="J7" s="4">
        <f t="shared" si="7"/>
        <v>0</v>
      </c>
      <c r="O7">
        <v>0</v>
      </c>
      <c r="P7">
        <v>317</v>
      </c>
      <c r="Q7">
        <f t="shared" si="8"/>
        <v>264.16666666666669</v>
      </c>
      <c r="R7" s="2">
        <v>25000000</v>
      </c>
      <c r="S7" s="8"/>
      <c r="T7" s="8"/>
    </row>
    <row r="8" spans="1:22" x14ac:dyDescent="0.25">
      <c r="A8" s="4">
        <f t="shared" si="0"/>
        <v>0</v>
      </c>
      <c r="B8" s="4">
        <f t="shared" si="1"/>
        <v>125</v>
      </c>
      <c r="C8" s="4">
        <f t="shared" si="9"/>
        <v>150</v>
      </c>
      <c r="D8" s="4">
        <f t="shared" si="2"/>
        <v>180</v>
      </c>
      <c r="E8" s="5">
        <f t="shared" si="3"/>
        <v>10000000</v>
      </c>
      <c r="F8" s="10">
        <f t="shared" si="4"/>
        <v>80000</v>
      </c>
      <c r="G8" s="10">
        <f t="shared" si="5"/>
        <v>66667</v>
      </c>
      <c r="H8" s="10">
        <f t="shared" si="6"/>
        <v>55556</v>
      </c>
      <c r="I8" s="4" t="e">
        <f>#REF!</f>
        <v>#REF!</v>
      </c>
      <c r="J8" s="4">
        <f t="shared" si="7"/>
        <v>0</v>
      </c>
      <c r="O8">
        <v>0</v>
      </c>
      <c r="P8">
        <v>150</v>
      </c>
      <c r="Q8">
        <f t="shared" si="8"/>
        <v>125</v>
      </c>
      <c r="R8" s="2">
        <v>10000000</v>
      </c>
      <c r="S8" s="8"/>
      <c r="T8" s="8"/>
    </row>
    <row r="9" spans="1:22" x14ac:dyDescent="0.25">
      <c r="A9" s="4">
        <f t="shared" si="0"/>
        <v>0</v>
      </c>
      <c r="B9" s="4">
        <f t="shared" si="1"/>
        <v>135</v>
      </c>
      <c r="C9" s="4">
        <f t="shared" si="9"/>
        <v>162</v>
      </c>
      <c r="D9" s="4">
        <f t="shared" si="2"/>
        <v>194.4</v>
      </c>
      <c r="E9" s="5">
        <f t="shared" si="3"/>
        <v>17000000</v>
      </c>
      <c r="F9" s="10">
        <f t="shared" si="4"/>
        <v>125926</v>
      </c>
      <c r="G9" s="10">
        <f t="shared" si="5"/>
        <v>104938</v>
      </c>
      <c r="H9" s="10">
        <f t="shared" si="6"/>
        <v>87449</v>
      </c>
      <c r="I9" s="4" t="e">
        <f>#REF!</f>
        <v>#REF!</v>
      </c>
      <c r="J9" s="4">
        <f t="shared" si="7"/>
        <v>0</v>
      </c>
      <c r="O9">
        <v>0</v>
      </c>
      <c r="P9">
        <v>162</v>
      </c>
      <c r="Q9">
        <f t="shared" ref="Q9:Q12" si="10">P9/1.2</f>
        <v>135</v>
      </c>
      <c r="R9" s="2">
        <v>17000000</v>
      </c>
      <c r="S9" s="8"/>
      <c r="T9" s="8"/>
    </row>
    <row r="10" spans="1:22" x14ac:dyDescent="0.25">
      <c r="A10" s="4">
        <f t="shared" si="0"/>
        <v>0</v>
      </c>
      <c r="B10" s="4">
        <f t="shared" si="1"/>
        <v>205</v>
      </c>
      <c r="C10" s="4">
        <f t="shared" si="9"/>
        <v>246</v>
      </c>
      <c r="D10" s="4">
        <f t="shared" si="2"/>
        <v>295.2</v>
      </c>
      <c r="E10" s="5">
        <f t="shared" si="3"/>
        <v>18000000</v>
      </c>
      <c r="F10" s="10">
        <f t="shared" si="4"/>
        <v>87805</v>
      </c>
      <c r="G10" s="10">
        <f t="shared" si="5"/>
        <v>73171</v>
      </c>
      <c r="H10" s="10">
        <f t="shared" si="6"/>
        <v>60976</v>
      </c>
      <c r="I10" s="4" t="e">
        <f>#REF!</f>
        <v>#REF!</v>
      </c>
      <c r="J10" s="4">
        <f t="shared" si="7"/>
        <v>0</v>
      </c>
      <c r="O10">
        <v>0</v>
      </c>
      <c r="P10">
        <v>246</v>
      </c>
      <c r="Q10">
        <f t="shared" si="10"/>
        <v>205</v>
      </c>
      <c r="R10" s="2">
        <v>18000000</v>
      </c>
      <c r="S10" s="8"/>
      <c r="T10" s="8"/>
    </row>
    <row r="11" spans="1:22" x14ac:dyDescent="0.25">
      <c r="A11" s="4">
        <f t="shared" si="0"/>
        <v>0</v>
      </c>
      <c r="B11" s="4">
        <f t="shared" si="1"/>
        <v>144.0582</v>
      </c>
      <c r="C11" s="4">
        <f t="shared" si="9"/>
        <v>172.86983999999998</v>
      </c>
      <c r="D11" s="4">
        <f t="shared" si="2"/>
        <v>207.44380799999996</v>
      </c>
      <c r="E11" s="5">
        <f t="shared" si="3"/>
        <v>6000000</v>
      </c>
      <c r="F11" s="10">
        <f t="shared" si="4"/>
        <v>41650</v>
      </c>
      <c r="G11" s="10">
        <f t="shared" si="5"/>
        <v>34708</v>
      </c>
      <c r="H11" s="10">
        <f t="shared" si="6"/>
        <v>28923</v>
      </c>
      <c r="I11" s="4" t="e">
        <f>#REF!</f>
        <v>#REF!</v>
      </c>
      <c r="J11" s="4" t="str">
        <f t="shared" si="7"/>
        <v>1 -moksha plaza</v>
      </c>
      <c r="O11">
        <v>0</v>
      </c>
      <c r="P11">
        <f>16.06*10.764</f>
        <v>172.86983999999998</v>
      </c>
      <c r="Q11">
        <f t="shared" si="10"/>
        <v>144.0582</v>
      </c>
      <c r="R11" s="2">
        <v>6000000</v>
      </c>
      <c r="S11" s="8" t="s">
        <v>19</v>
      </c>
      <c r="T11" s="8" t="s">
        <v>20</v>
      </c>
    </row>
    <row r="12" spans="1:22" x14ac:dyDescent="0.25">
      <c r="A12" s="4">
        <f t="shared" si="0"/>
        <v>0</v>
      </c>
      <c r="B12" s="4">
        <f t="shared" si="1"/>
        <v>53.820000000000007</v>
      </c>
      <c r="C12" s="4">
        <f t="shared" si="9"/>
        <v>64.584000000000003</v>
      </c>
      <c r="D12" s="4">
        <f t="shared" si="2"/>
        <v>77.500799999999998</v>
      </c>
      <c r="E12" s="5">
        <f t="shared" si="3"/>
        <v>2200000</v>
      </c>
      <c r="F12" s="10">
        <f t="shared" si="4"/>
        <v>40877</v>
      </c>
      <c r="G12" s="10">
        <f t="shared" si="5"/>
        <v>34064</v>
      </c>
      <c r="H12" s="10">
        <f t="shared" si="6"/>
        <v>28387</v>
      </c>
      <c r="I12" s="4" t="e">
        <f>#REF!</f>
        <v>#REF!</v>
      </c>
      <c r="J12" s="4" t="str">
        <f t="shared" si="7"/>
        <v>2 -moksha plaza</v>
      </c>
      <c r="O12">
        <v>0</v>
      </c>
      <c r="P12">
        <f>6*10.764</f>
        <v>64.584000000000003</v>
      </c>
      <c r="Q12">
        <f t="shared" si="10"/>
        <v>53.820000000000007</v>
      </c>
      <c r="R12" s="2">
        <v>2200000</v>
      </c>
      <c r="S12" s="8" t="s">
        <v>21</v>
      </c>
      <c r="T12" s="8" t="s">
        <v>22</v>
      </c>
      <c r="V12">
        <f>G12*1.25</f>
        <v>42580</v>
      </c>
    </row>
    <row r="13" spans="1:22" x14ac:dyDescent="0.25">
      <c r="A13" s="4">
        <f t="shared" si="0"/>
        <v>0</v>
      </c>
      <c r="B13" s="4">
        <f t="shared" si="1"/>
        <v>116.0718</v>
      </c>
      <c r="C13" s="4">
        <f t="shared" si="9"/>
        <v>139.28616</v>
      </c>
      <c r="D13" s="4">
        <f t="shared" si="2"/>
        <v>167.14339199999998</v>
      </c>
      <c r="E13" s="5">
        <f t="shared" si="3"/>
        <v>3300000</v>
      </c>
      <c r="F13" s="10">
        <f t="shared" si="4"/>
        <v>28431</v>
      </c>
      <c r="G13" s="10">
        <f t="shared" si="5"/>
        <v>23692</v>
      </c>
      <c r="H13" s="10">
        <f t="shared" si="6"/>
        <v>19744</v>
      </c>
      <c r="I13" s="4" t="e">
        <f>#REF!</f>
        <v>#REF!</v>
      </c>
      <c r="J13" s="4" t="str">
        <f t="shared" si="7"/>
        <v>lower gr - moksha p;aza</v>
      </c>
      <c r="O13">
        <v>0</v>
      </c>
      <c r="P13">
        <f>12.94*10.764</f>
        <v>139.28616</v>
      </c>
      <c r="Q13">
        <f t="shared" ref="Q13" si="11">P13/1.2</f>
        <v>116.0718</v>
      </c>
      <c r="R13" s="2">
        <v>3300000</v>
      </c>
      <c r="S13" s="8" t="s">
        <v>23</v>
      </c>
      <c r="T13" s="8" t="s">
        <v>24</v>
      </c>
    </row>
    <row r="14" spans="1:22" x14ac:dyDescent="0.25">
      <c r="A14" s="4">
        <f t="shared" si="0"/>
        <v>0</v>
      </c>
      <c r="B14" s="4">
        <f t="shared" si="1"/>
        <v>292</v>
      </c>
      <c r="C14" s="4">
        <f t="shared" si="9"/>
        <v>350.4</v>
      </c>
      <c r="D14" s="4">
        <f t="shared" ref="D14:D15" si="12">C14*1.2</f>
        <v>420.47999999999996</v>
      </c>
      <c r="E14" s="5">
        <f t="shared" ref="E14:E15" si="13">R14</f>
        <v>36500000</v>
      </c>
      <c r="F14" s="10">
        <f t="shared" ref="F14:F15" si="14">ROUND((E14/B14),0)</f>
        <v>125000</v>
      </c>
      <c r="G14" s="10">
        <f t="shared" ref="G14:G15" si="15">ROUND((E14/C14),0)</f>
        <v>104167</v>
      </c>
      <c r="H14" s="4">
        <f t="shared" ref="H14:H15" si="16">ROUND((E14/D14),0)</f>
        <v>86806</v>
      </c>
      <c r="I14" s="4" t="e">
        <f>#REF!</f>
        <v>#REF!</v>
      </c>
      <c r="J14" s="4">
        <f t="shared" ref="J14:J15" si="17">S14</f>
        <v>0</v>
      </c>
      <c r="O14">
        <v>0</v>
      </c>
      <c r="P14">
        <f t="shared" ref="P14" si="18">O14/1.2</f>
        <v>0</v>
      </c>
      <c r="Q14">
        <v>292</v>
      </c>
      <c r="R14" s="2">
        <v>36500000</v>
      </c>
      <c r="S14" s="8"/>
      <c r="T14" s="8"/>
    </row>
    <row r="15" spans="1:22" x14ac:dyDescent="0.25">
      <c r="A15" s="4">
        <f t="shared" si="0"/>
        <v>0</v>
      </c>
      <c r="B15" s="4">
        <f t="shared" si="1"/>
        <v>154.64279999999999</v>
      </c>
      <c r="C15" s="4">
        <f t="shared" si="9"/>
        <v>185.57136</v>
      </c>
      <c r="D15" s="4">
        <f t="shared" si="12"/>
        <v>222.685632</v>
      </c>
      <c r="E15" s="5">
        <f t="shared" si="13"/>
        <v>8000000</v>
      </c>
      <c r="F15" s="10">
        <f t="shared" si="14"/>
        <v>51732</v>
      </c>
      <c r="G15" s="10">
        <f t="shared" si="15"/>
        <v>43110</v>
      </c>
      <c r="H15" s="4">
        <f t="shared" si="16"/>
        <v>35925</v>
      </c>
      <c r="I15" s="4" t="e">
        <f>#REF!</f>
        <v>#REF!</v>
      </c>
      <c r="J15" s="4" t="str">
        <f t="shared" si="17"/>
        <v>16.10.24</v>
      </c>
      <c r="O15">
        <v>0</v>
      </c>
      <c r="P15">
        <f>17.24*10.764</f>
        <v>185.57135999999997</v>
      </c>
      <c r="Q15">
        <f>P15/1.2</f>
        <v>154.64279999999999</v>
      </c>
      <c r="R15" s="2">
        <v>8000000</v>
      </c>
      <c r="S15" s="8" t="s">
        <v>25</v>
      </c>
      <c r="T15" s="8"/>
    </row>
    <row r="16" spans="1:22" x14ac:dyDescent="0.25">
      <c r="A16" s="4">
        <f t="shared" ref="A16:A17" si="19">N16</f>
        <v>0</v>
      </c>
      <c r="B16" s="4">
        <f t="shared" ref="B16" si="20">Q16</f>
        <v>104</v>
      </c>
      <c r="C16" s="4">
        <f t="shared" ref="C16" si="21">B16*1.2</f>
        <v>124.8</v>
      </c>
      <c r="D16" s="4">
        <f t="shared" ref="D16" si="22">C16*1.2</f>
        <v>149.76</v>
      </c>
      <c r="E16" s="5">
        <f t="shared" ref="E16:E17" si="23">R16</f>
        <v>6260000</v>
      </c>
      <c r="F16" s="10">
        <f t="shared" ref="F16:F17" si="24">ROUND((E16/B16),0)</f>
        <v>60192</v>
      </c>
      <c r="G16" s="15">
        <f t="shared" ref="G16:G17" si="25">ROUND((E16/C16),0)</f>
        <v>50160</v>
      </c>
      <c r="H16" s="4">
        <f t="shared" ref="H16:H17" si="26">ROUND((E16/D16),0)</f>
        <v>41800</v>
      </c>
      <c r="I16" s="4" t="e">
        <f>#REF!</f>
        <v>#REF!</v>
      </c>
      <c r="J16" s="4" t="str">
        <f t="shared" ref="J16:J17" si="27">S16</f>
        <v>moksh plaza</v>
      </c>
      <c r="O16">
        <v>0</v>
      </c>
      <c r="P16">
        <f t="shared" ref="P16:P24" si="28">O16/1.2</f>
        <v>0</v>
      </c>
      <c r="Q16">
        <v>104</v>
      </c>
      <c r="R16" s="2">
        <v>6260000</v>
      </c>
      <c r="S16" s="8" t="s">
        <v>18</v>
      </c>
      <c r="T16" s="8"/>
    </row>
    <row r="17" spans="1:20" x14ac:dyDescent="0.25">
      <c r="A17" s="4">
        <f t="shared" si="19"/>
        <v>0</v>
      </c>
      <c r="B17" s="4">
        <f t="shared" ref="B17" si="29">Q17</f>
        <v>100.83333333333334</v>
      </c>
      <c r="C17" s="4">
        <f t="shared" ref="C17" si="30">B17*1.2</f>
        <v>121</v>
      </c>
      <c r="D17" s="4">
        <f t="shared" ref="D17" si="31">C17*1.2</f>
        <v>145.19999999999999</v>
      </c>
      <c r="E17" s="5">
        <f t="shared" si="23"/>
        <v>10000000</v>
      </c>
      <c r="F17" s="10">
        <f t="shared" si="24"/>
        <v>99174</v>
      </c>
      <c r="G17" s="4">
        <f t="shared" si="25"/>
        <v>82645</v>
      </c>
      <c r="H17" s="4">
        <f t="shared" si="26"/>
        <v>68871</v>
      </c>
      <c r="I17" s="4" t="e">
        <f>#REF!</f>
        <v>#REF!</v>
      </c>
      <c r="J17" s="4" t="str">
        <f t="shared" si="27"/>
        <v>moksh plaza</v>
      </c>
      <c r="O17">
        <v>0</v>
      </c>
      <c r="P17">
        <v>121</v>
      </c>
      <c r="Q17">
        <f>P17/1.2</f>
        <v>100.83333333333334</v>
      </c>
      <c r="R17" s="2">
        <v>10000000</v>
      </c>
      <c r="S17" s="8" t="s">
        <v>18</v>
      </c>
      <c r="T17" s="8"/>
    </row>
    <row r="18" spans="1:20" x14ac:dyDescent="0.25">
      <c r="A18" s="4">
        <f t="shared" ref="A18:A24" si="32">N18</f>
        <v>0</v>
      </c>
      <c r="B18" s="4">
        <f t="shared" ref="B18:B24" si="33">Q18</f>
        <v>112.5</v>
      </c>
      <c r="C18" s="4">
        <f t="shared" ref="C18:C24" si="34">B18*1.2</f>
        <v>135</v>
      </c>
      <c r="D18" s="4">
        <f t="shared" ref="D18:D24" si="35">C18*1.2</f>
        <v>162</v>
      </c>
      <c r="E18" s="5">
        <f t="shared" ref="E18:E24" si="36">R18</f>
        <v>6800000</v>
      </c>
      <c r="F18" s="10">
        <f t="shared" ref="F18:F24" si="37">ROUND((E18/B18),0)</f>
        <v>60444</v>
      </c>
      <c r="G18" s="15">
        <f t="shared" ref="G18:G24" si="38">ROUND((E18/C18),0)</f>
        <v>50370</v>
      </c>
      <c r="H18" s="4">
        <f t="shared" ref="H18:H24" si="39">ROUND((E18/D18),0)</f>
        <v>41975</v>
      </c>
      <c r="I18" s="4" t="e">
        <f>#REF!</f>
        <v>#REF!</v>
      </c>
      <c r="J18" s="4">
        <f t="shared" ref="J18:J24" si="40">S18</f>
        <v>0</v>
      </c>
      <c r="O18">
        <v>0</v>
      </c>
      <c r="P18">
        <v>135</v>
      </c>
      <c r="Q18">
        <f t="shared" ref="Q18:Q24" si="41">P18/1.2</f>
        <v>112.5</v>
      </c>
      <c r="R18" s="2">
        <v>6800000</v>
      </c>
      <c r="S18" s="8"/>
      <c r="T18" s="8"/>
    </row>
    <row r="19" spans="1:20" x14ac:dyDescent="0.25">
      <c r="A19" s="4">
        <f t="shared" si="32"/>
        <v>0</v>
      </c>
      <c r="B19" s="4">
        <f t="shared" si="33"/>
        <v>0</v>
      </c>
      <c r="C19" s="4">
        <f t="shared" si="34"/>
        <v>0</v>
      </c>
      <c r="D19" s="4">
        <f t="shared" si="35"/>
        <v>0</v>
      </c>
      <c r="E19" s="5">
        <f t="shared" si="36"/>
        <v>0</v>
      </c>
      <c r="F19" s="10" t="e">
        <f t="shared" si="37"/>
        <v>#DIV/0!</v>
      </c>
      <c r="G19" s="4" t="e">
        <f t="shared" si="38"/>
        <v>#DIV/0!</v>
      </c>
      <c r="H19" s="4" t="e">
        <f t="shared" si="39"/>
        <v>#DIV/0!</v>
      </c>
      <c r="I19" s="4" t="e">
        <f>#REF!</f>
        <v>#REF!</v>
      </c>
      <c r="J19" s="4">
        <f t="shared" si="40"/>
        <v>0</v>
      </c>
      <c r="O19">
        <v>0</v>
      </c>
      <c r="P19">
        <f t="shared" si="28"/>
        <v>0</v>
      </c>
      <c r="Q19">
        <f t="shared" si="41"/>
        <v>0</v>
      </c>
      <c r="R19" s="2">
        <v>0</v>
      </c>
      <c r="S19" s="8"/>
      <c r="T19" s="8"/>
    </row>
    <row r="20" spans="1:20" x14ac:dyDescent="0.25">
      <c r="A20" s="4">
        <f t="shared" si="32"/>
        <v>0</v>
      </c>
      <c r="B20" s="4">
        <f t="shared" si="33"/>
        <v>0</v>
      </c>
      <c r="C20" s="4">
        <f t="shared" si="34"/>
        <v>0</v>
      </c>
      <c r="D20" s="4">
        <f t="shared" si="35"/>
        <v>0</v>
      </c>
      <c r="E20" s="5">
        <f t="shared" si="36"/>
        <v>0</v>
      </c>
      <c r="F20" s="10" t="e">
        <f t="shared" si="37"/>
        <v>#DIV/0!</v>
      </c>
      <c r="G20" s="4" t="e">
        <f t="shared" si="38"/>
        <v>#DIV/0!</v>
      </c>
      <c r="H20" s="4" t="e">
        <f t="shared" si="39"/>
        <v>#DIV/0!</v>
      </c>
      <c r="I20" s="4" t="e">
        <f>#REF!</f>
        <v>#REF!</v>
      </c>
      <c r="J20" s="4">
        <f t="shared" si="40"/>
        <v>0</v>
      </c>
      <c r="O20">
        <v>0</v>
      </c>
      <c r="P20">
        <f t="shared" si="28"/>
        <v>0</v>
      </c>
      <c r="Q20">
        <f t="shared" si="41"/>
        <v>0</v>
      </c>
      <c r="R20" s="2">
        <v>0</v>
      </c>
      <c r="S20" s="8"/>
      <c r="T20" s="8"/>
    </row>
    <row r="21" spans="1:20" x14ac:dyDescent="0.25">
      <c r="A21" s="4">
        <f t="shared" si="32"/>
        <v>0</v>
      </c>
      <c r="B21" s="4">
        <f t="shared" si="33"/>
        <v>0</v>
      </c>
      <c r="C21" s="4">
        <f t="shared" si="34"/>
        <v>0</v>
      </c>
      <c r="D21" s="4">
        <f t="shared" si="35"/>
        <v>0</v>
      </c>
      <c r="E21" s="5">
        <f t="shared" si="36"/>
        <v>0</v>
      </c>
      <c r="F21" s="10" t="e">
        <f t="shared" si="37"/>
        <v>#DIV/0!</v>
      </c>
      <c r="G21" s="4" t="e">
        <f t="shared" si="38"/>
        <v>#DIV/0!</v>
      </c>
      <c r="H21" s="4" t="e">
        <f t="shared" si="39"/>
        <v>#DIV/0!</v>
      </c>
      <c r="I21" s="4" t="e">
        <f>#REF!</f>
        <v>#REF!</v>
      </c>
      <c r="J21" s="4">
        <f t="shared" si="40"/>
        <v>0</v>
      </c>
      <c r="O21">
        <v>0</v>
      </c>
      <c r="P21">
        <f t="shared" si="28"/>
        <v>0</v>
      </c>
      <c r="Q21">
        <f t="shared" si="41"/>
        <v>0</v>
      </c>
      <c r="R21" s="2">
        <v>0</v>
      </c>
      <c r="S21" s="8"/>
      <c r="T21" s="8"/>
    </row>
    <row r="22" spans="1:20" x14ac:dyDescent="0.25">
      <c r="A22" s="4">
        <f t="shared" si="32"/>
        <v>0</v>
      </c>
      <c r="B22" s="4">
        <f t="shared" si="33"/>
        <v>0</v>
      </c>
      <c r="C22" s="4">
        <f t="shared" si="34"/>
        <v>0</v>
      </c>
      <c r="D22" s="4">
        <f t="shared" si="35"/>
        <v>0</v>
      </c>
      <c r="E22" s="5">
        <f t="shared" si="36"/>
        <v>0</v>
      </c>
      <c r="F22" s="10" t="e">
        <f t="shared" si="37"/>
        <v>#DIV/0!</v>
      </c>
      <c r="G22" s="4" t="e">
        <f t="shared" si="38"/>
        <v>#DIV/0!</v>
      </c>
      <c r="H22" s="4" t="e">
        <f t="shared" si="39"/>
        <v>#DIV/0!</v>
      </c>
      <c r="I22" s="4" t="e">
        <f>#REF!</f>
        <v>#REF!</v>
      </c>
      <c r="J22" s="4">
        <f t="shared" si="40"/>
        <v>0</v>
      </c>
      <c r="O22">
        <v>0</v>
      </c>
      <c r="P22">
        <f t="shared" si="28"/>
        <v>0</v>
      </c>
      <c r="Q22">
        <f t="shared" si="41"/>
        <v>0</v>
      </c>
      <c r="R22" s="2">
        <v>0</v>
      </c>
      <c r="S22" s="8"/>
      <c r="T22" s="8"/>
    </row>
    <row r="23" spans="1:20" x14ac:dyDescent="0.25">
      <c r="A23" s="4">
        <f t="shared" si="32"/>
        <v>0</v>
      </c>
      <c r="B23" s="4">
        <f t="shared" si="33"/>
        <v>0</v>
      </c>
      <c r="C23" s="4">
        <f t="shared" si="34"/>
        <v>0</v>
      </c>
      <c r="D23" s="4">
        <f t="shared" si="35"/>
        <v>0</v>
      </c>
      <c r="E23" s="5">
        <f t="shared" si="36"/>
        <v>0</v>
      </c>
      <c r="F23" s="10" t="e">
        <f t="shared" si="37"/>
        <v>#DIV/0!</v>
      </c>
      <c r="G23" s="4" t="e">
        <f t="shared" si="38"/>
        <v>#DIV/0!</v>
      </c>
      <c r="H23" s="4" t="e">
        <f t="shared" si="39"/>
        <v>#DIV/0!</v>
      </c>
      <c r="I23" s="4" t="e">
        <f>#REF!</f>
        <v>#REF!</v>
      </c>
      <c r="J23" s="4">
        <f t="shared" si="40"/>
        <v>0</v>
      </c>
      <c r="O23">
        <v>0</v>
      </c>
      <c r="P23">
        <f t="shared" si="28"/>
        <v>0</v>
      </c>
      <c r="Q23">
        <f t="shared" si="41"/>
        <v>0</v>
      </c>
      <c r="R23" s="2">
        <v>0</v>
      </c>
      <c r="S23" s="8"/>
      <c r="T23" s="8"/>
    </row>
    <row r="24" spans="1:20" x14ac:dyDescent="0.25">
      <c r="A24" s="4">
        <f t="shared" si="32"/>
        <v>0</v>
      </c>
      <c r="B24" s="4">
        <f t="shared" si="33"/>
        <v>0</v>
      </c>
      <c r="C24" s="4">
        <f t="shared" si="34"/>
        <v>0</v>
      </c>
      <c r="D24" s="4">
        <f t="shared" si="35"/>
        <v>0</v>
      </c>
      <c r="E24" s="5">
        <f t="shared" si="36"/>
        <v>0</v>
      </c>
      <c r="F24" s="10" t="e">
        <f t="shared" si="37"/>
        <v>#DIV/0!</v>
      </c>
      <c r="G24" s="4" t="e">
        <f t="shared" si="38"/>
        <v>#DIV/0!</v>
      </c>
      <c r="H24" s="4" t="e">
        <f t="shared" si="39"/>
        <v>#DIV/0!</v>
      </c>
      <c r="I24" s="4" t="e">
        <f>#REF!</f>
        <v>#REF!</v>
      </c>
      <c r="J24" s="4">
        <f t="shared" si="40"/>
        <v>0</v>
      </c>
      <c r="O24">
        <v>0</v>
      </c>
      <c r="P24">
        <f t="shared" si="28"/>
        <v>0</v>
      </c>
      <c r="Q24">
        <f t="shared" si="41"/>
        <v>0</v>
      </c>
      <c r="R24" s="2">
        <v>0</v>
      </c>
      <c r="S24" s="8"/>
      <c r="T24" s="8"/>
    </row>
    <row r="25" spans="1:20" x14ac:dyDescent="0.25">
      <c r="A25" s="4"/>
      <c r="B25" s="4"/>
      <c r="C25" s="4"/>
      <c r="D25" s="4"/>
      <c r="E25" s="5"/>
      <c r="F25" s="10"/>
      <c r="G25" s="4"/>
      <c r="H25" s="4"/>
      <c r="I25" s="4"/>
      <c r="J25" s="4"/>
      <c r="R25" s="2"/>
      <c r="S25" s="8"/>
      <c r="T25" s="8"/>
    </row>
    <row r="26" spans="1:20" x14ac:dyDescent="0.25">
      <c r="A26" s="4"/>
      <c r="B26" s="4"/>
      <c r="C26" s="4"/>
      <c r="D26" s="4"/>
      <c r="E26" s="5"/>
      <c r="F26" s="10"/>
      <c r="G26" s="4"/>
      <c r="H26" s="4"/>
      <c r="I26" s="4"/>
      <c r="J26" s="4"/>
      <c r="R26" s="2"/>
      <c r="S26" s="8"/>
      <c r="T26" s="8"/>
    </row>
    <row r="27" spans="1:20" x14ac:dyDescent="0.25">
      <c r="A27" s="4"/>
      <c r="B27" s="4"/>
      <c r="C27" s="4"/>
      <c r="D27" s="4"/>
      <c r="E27" s="5"/>
      <c r="F27" s="10"/>
      <c r="G27" s="4"/>
      <c r="H27" s="4"/>
      <c r="I27" t="s">
        <v>27</v>
      </c>
      <c r="J27" s="4"/>
      <c r="R27" s="2"/>
      <c r="S27" s="8"/>
      <c r="T27" s="8"/>
    </row>
    <row r="28" spans="1:20" x14ac:dyDescent="0.25">
      <c r="A28" s="4"/>
      <c r="B28" s="4"/>
      <c r="C28" s="4"/>
      <c r="D28" s="4"/>
      <c r="E28" s="5"/>
      <c r="F28" s="10"/>
      <c r="G28" s="4"/>
      <c r="H28" s="4"/>
      <c r="I28" s="4" t="s">
        <v>14</v>
      </c>
      <c r="J28" s="4">
        <v>155</v>
      </c>
      <c r="R28" s="2"/>
      <c r="S28" s="8"/>
      <c r="T28" s="8"/>
    </row>
    <row r="29" spans="1:20" x14ac:dyDescent="0.25">
      <c r="A29" s="4"/>
      <c r="B29" s="4"/>
      <c r="C29" s="4"/>
      <c r="D29" s="4"/>
      <c r="E29" s="5"/>
      <c r="F29" s="10"/>
      <c r="G29" s="4"/>
      <c r="H29" s="4"/>
      <c r="I29" s="4" t="s">
        <v>26</v>
      </c>
      <c r="J29" s="4">
        <v>185</v>
      </c>
      <c r="N29">
        <f>17.24*10.764</f>
        <v>185.57135999999997</v>
      </c>
      <c r="O29">
        <f>N29/J28</f>
        <v>1.1972345806451612</v>
      </c>
      <c r="R29" s="2"/>
      <c r="S29" s="8"/>
      <c r="T29" s="8"/>
    </row>
    <row r="30" spans="1:20" x14ac:dyDescent="0.25">
      <c r="A30" s="4"/>
      <c r="B30" s="4"/>
      <c r="C30" s="4"/>
      <c r="D30" s="4"/>
      <c r="E30" s="5"/>
      <c r="F30" s="10"/>
      <c r="G30" s="4"/>
      <c r="H30" s="4"/>
      <c r="I30" s="4" t="s">
        <v>28</v>
      </c>
      <c r="J30" s="4">
        <v>46000</v>
      </c>
      <c r="R30" s="2"/>
      <c r="S30" s="8"/>
      <c r="T30" s="8"/>
    </row>
    <row r="31" spans="1:20" ht="21" x14ac:dyDescent="0.35">
      <c r="E31" s="16"/>
      <c r="I31" s="4" t="s">
        <v>13</v>
      </c>
      <c r="J31">
        <f>J30*J29</f>
        <v>8510000</v>
      </c>
    </row>
    <row r="34" spans="7:24" ht="18.75" x14ac:dyDescent="0.3">
      <c r="J34" t="s">
        <v>30</v>
      </c>
      <c r="U34" s="17"/>
    </row>
    <row r="35" spans="7:24" x14ac:dyDescent="0.25">
      <c r="J35" t="s">
        <v>29</v>
      </c>
      <c r="N35">
        <v>8000000</v>
      </c>
    </row>
    <row r="36" spans="7:24" x14ac:dyDescent="0.25">
      <c r="J36" t="s">
        <v>31</v>
      </c>
      <c r="N36">
        <v>480000</v>
      </c>
    </row>
    <row r="37" spans="7:24" x14ac:dyDescent="0.25">
      <c r="J37" s="6" t="s">
        <v>32</v>
      </c>
      <c r="K37" s="6"/>
      <c r="L37" s="6"/>
      <c r="M37" s="6"/>
      <c r="N37" s="6">
        <v>30000</v>
      </c>
      <c r="O37" s="6"/>
    </row>
    <row r="38" spans="7:24" x14ac:dyDescent="0.25">
      <c r="N38">
        <f>SUM(N35:N37)</f>
        <v>8510000</v>
      </c>
    </row>
    <row r="39" spans="7:24" x14ac:dyDescent="0.25">
      <c r="U39" s="11"/>
    </row>
    <row r="42" spans="7:24" x14ac:dyDescent="0.25">
      <c r="G42" s="6"/>
      <c r="H42" s="6"/>
      <c r="P42" s="6"/>
      <c r="Q42" s="6"/>
    </row>
    <row r="44" spans="7:24" x14ac:dyDescent="0.25">
      <c r="O44" s="6"/>
      <c r="P44" s="6"/>
    </row>
    <row r="45" spans="7:24" x14ac:dyDescent="0.25">
      <c r="O45" s="18"/>
      <c r="P45" s="19"/>
      <c r="Q45" s="11"/>
      <c r="R45" s="13"/>
      <c r="T45" s="11"/>
      <c r="U45" s="11"/>
      <c r="V45" s="11"/>
      <c r="W45" s="11"/>
      <c r="X45" s="11"/>
    </row>
    <row r="46" spans="7:24" x14ac:dyDescent="0.25">
      <c r="O46" s="18"/>
      <c r="P46" s="19"/>
      <c r="Q46" s="14"/>
      <c r="R46" s="14"/>
      <c r="T46" s="14"/>
      <c r="U46" s="14"/>
      <c r="V46" s="11"/>
      <c r="W46" s="11"/>
      <c r="X46" s="11"/>
    </row>
    <row r="47" spans="7:24" x14ac:dyDescent="0.25">
      <c r="P47" s="11"/>
      <c r="Q47" s="11"/>
      <c r="R47" s="11"/>
      <c r="T47" s="11"/>
      <c r="U47" s="11"/>
      <c r="V47" s="11"/>
      <c r="W47" s="11"/>
      <c r="X47" s="11"/>
    </row>
    <row r="48" spans="7:24" x14ac:dyDescent="0.25">
      <c r="P48" s="11"/>
      <c r="Q48" s="11"/>
      <c r="R48" s="11"/>
      <c r="T48" s="11"/>
      <c r="U48" s="11"/>
      <c r="V48" s="11"/>
      <c r="W48" s="11"/>
      <c r="X48" s="11"/>
    </row>
    <row r="49" spans="16:24" x14ac:dyDescent="0.25">
      <c r="P49" s="11"/>
      <c r="Q49" s="11"/>
      <c r="R49" s="12"/>
      <c r="T49" s="12"/>
      <c r="U49" s="12"/>
      <c r="V49" s="11"/>
      <c r="W49" s="11"/>
      <c r="X49" s="11"/>
    </row>
    <row r="50" spans="16:24" x14ac:dyDescent="0.25">
      <c r="P50" s="11"/>
      <c r="R50" s="11"/>
      <c r="T50" s="11"/>
      <c r="U50" s="11"/>
      <c r="V50" s="11"/>
      <c r="W50" s="11"/>
      <c r="X50" s="11"/>
    </row>
    <row r="51" spans="16:24" x14ac:dyDescent="0.25">
      <c r="P51" s="11"/>
      <c r="Q51" s="11"/>
      <c r="R51" s="11"/>
      <c r="T51" s="11"/>
      <c r="U51" s="11"/>
      <c r="V51" s="11"/>
      <c r="W51" s="11"/>
      <c r="X51" s="11"/>
    </row>
    <row r="52" spans="16:24" x14ac:dyDescent="0.25">
      <c r="P52" s="11"/>
      <c r="Q52" s="11"/>
      <c r="R52" s="11"/>
      <c r="T52" s="11"/>
      <c r="U52" s="11"/>
      <c r="V52" s="11"/>
      <c r="W52" s="11"/>
      <c r="X52" s="11"/>
    </row>
    <row r="53" spans="16:24" x14ac:dyDescent="0.25">
      <c r="P53" s="11"/>
      <c r="Q53" s="11"/>
      <c r="R53" s="11"/>
      <c r="S53" s="6"/>
      <c r="T53" s="11"/>
      <c r="U53" s="11"/>
      <c r="V53" s="11"/>
      <c r="W53" s="11"/>
      <c r="X53" s="11"/>
    </row>
    <row r="54" spans="16:24" x14ac:dyDescent="0.25">
      <c r="P54" s="11"/>
      <c r="Q54" s="11"/>
      <c r="R54" s="11"/>
      <c r="S54" s="6"/>
      <c r="T54" s="11"/>
      <c r="U54" s="11"/>
      <c r="V54" s="11"/>
      <c r="W54" s="11"/>
      <c r="X54" s="11"/>
    </row>
    <row r="55" spans="16:24" x14ac:dyDescent="0.25">
      <c r="Q55" s="11"/>
      <c r="R55" s="11"/>
    </row>
    <row r="56" spans="16:24" x14ac:dyDescent="0.25">
      <c r="Q56" s="11"/>
      <c r="R56" s="11"/>
      <c r="T56" s="6"/>
    </row>
    <row r="57" spans="16:24" x14ac:dyDescent="0.25">
      <c r="P57" s="11"/>
      <c r="Q57" s="11"/>
      <c r="R57" s="11"/>
      <c r="S57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R33" sqref="R3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zoomScale="85" zoomScaleNormal="85" workbookViewId="0">
      <selection activeCell="C4" sqref="C4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topLeftCell="A4" workbookViewId="0">
      <selection activeCell="C5" sqref="C5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E3088F-4B35-455B-B08A-83785603D50A}">
  <dimension ref="A1"/>
  <sheetViews>
    <sheetView topLeftCell="A10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4E1133-22F2-4856-B498-C160BA300D02}">
  <dimension ref="A1"/>
  <sheetViews>
    <sheetView workbookViewId="0">
      <selection activeCell="V17" sqref="V1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3D44D6-7ED2-4B2E-817F-B28EE78B6321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4978A2-68D3-4D7F-AA7B-A546DD833908}">
  <dimension ref="A1"/>
  <sheetViews>
    <sheetView workbookViewId="0">
      <selection activeCell="F5" sqref="F5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E53E3F-287E-401E-AE77-5C24DBA3F643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669D3B-2A66-4B61-B6A2-6CC060DCD6CA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topLeftCell="B2"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14B3B3-A086-4E70-A654-F6CE5655B3C1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topLeftCell="A4" zoomScaleNormal="100" workbookViewId="0">
      <selection activeCell="R35" sqref="R35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topLeftCell="A4" workbookViewId="0">
      <selection activeCell="B3" sqref="B3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20</vt:i4>
      </vt:variant>
    </vt:vector>
  </HeadingPairs>
  <TitlesOfParts>
    <vt:vector size="20" baseType="lpstr">
      <vt:lpstr>20-20</vt:lpstr>
      <vt:lpstr>Sheet1</vt:lpstr>
      <vt:lpstr>Sheet2</vt:lpstr>
      <vt:lpstr>Sheet3</vt:lpstr>
      <vt:lpstr>Sheet4</vt:lpstr>
      <vt:lpstr>Sheet5</vt:lpstr>
      <vt:lpstr>Sheet7</vt:lpstr>
      <vt:lpstr>Sheet6</vt:lpstr>
      <vt:lpstr>Sheet8</vt:lpstr>
      <vt:lpstr>Sheet9</vt:lpstr>
      <vt:lpstr>Sheet10</vt:lpstr>
      <vt:lpstr>Sheet11</vt:lpstr>
      <vt:lpstr>Sheet12</vt:lpstr>
      <vt:lpstr>Sheet13</vt:lpstr>
      <vt:lpstr>Sheet14</vt:lpstr>
      <vt:lpstr>Sheet15</vt:lpstr>
      <vt:lpstr>Sheet16</vt:lpstr>
      <vt:lpstr>Sheet17</vt:lpstr>
      <vt:lpstr>Sheet19</vt:lpstr>
      <vt:lpstr>Sheet20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2024-11-06T04:34:33Z</dcterms:modified>
</cp:coreProperties>
</file>