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SMAB Fort\Shamasuddin Ahmed Dabir Shaikh\"/>
    </mc:Choice>
  </mc:AlternateContent>
  <xr:revisionPtr revIDLastSave="0" documentId="13_ncr:1_{380472AE-F32C-404A-9B05-9EAC70C5CAF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I33" i="4" l="1"/>
  <c r="I32" i="4"/>
  <c r="H32" i="4"/>
  <c r="I31" i="4"/>
  <c r="O42" i="4" l="1"/>
  <c r="O41" i="4"/>
  <c r="O40" i="4"/>
  <c r="O39" i="4"/>
  <c r="O36" i="4"/>
  <c r="I21" i="4"/>
  <c r="W4" i="4"/>
  <c r="G28" i="4"/>
  <c r="O34" i="4"/>
  <c r="O33" i="4"/>
  <c r="O31" i="4"/>
  <c r="O30" i="4"/>
  <c r="O32" i="4" s="1"/>
  <c r="O29" i="4"/>
  <c r="O28" i="4"/>
  <c r="O27" i="4"/>
  <c r="O26" i="4"/>
  <c r="O25" i="4"/>
  <c r="O24" i="4"/>
  <c r="O23" i="4"/>
  <c r="P4" i="4" l="1"/>
  <c r="U4" i="4"/>
  <c r="T4" i="4"/>
  <c r="P12" i="4" l="1"/>
  <c r="P11" i="4"/>
  <c r="P10" i="4"/>
  <c r="P9" i="4"/>
  <c r="P7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<sst xmlns="http://schemas.openxmlformats.org/spreadsheetml/2006/main" count="120" uniqueCount="21">
  <si>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</si>
  <si>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</si>
  <si>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</si>
  <si>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</si>
  <si>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</si>
  <si>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</si>
  <si>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</si>
  <si>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</si>
  <si>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</si>
  <si>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</si>
  <si>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</si>
  <si>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</si>
  <si>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</si>
  <si>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10, 3rd Floor, HAVANA, Seven Bunglows, Village - Versova, Andheri West , Mumbai,</t>
  </si>
  <si>
    <t>ca</t>
  </si>
  <si>
    <t>rate</t>
  </si>
  <si>
    <t>fmv</t>
  </si>
  <si>
    <t>previous report  - vastukala - 2023</t>
  </si>
  <si>
    <t>02.07.24</t>
  </si>
  <si>
    <t>mca</t>
  </si>
  <si>
    <t>enclosed terrace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</si>
</sst>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171450</xdr:colOff>
      <xdr:row>22</xdr:row>
      <xdr:rowOff>9525</xdr:rowOff>
    </xdr:from>
    <xdr:to>
      <xdr:col>30</xdr:col>
      <xdr:colOff>77123</xdr:colOff>
      <xdr:row>42</xdr:row>
      <xdr:rowOff>86267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5FF188-68C4-4A3E-AA09-8F9B6F854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39475" y="4772025"/>
          <a:ext cx="6611273" cy="3886742"/>
        </a:xfrm>
        <a:prstGeom prst="rect">
          <a:avLst/>
        </a:prstGeom>
      </xdr:spPr>
    </xdr:pic>
    <xdr:clientData/>
  </xdr:twoCellAnchor>
  <xdr:twoCellAnchor editAs="oneCell">
    <xdr:from>
      <xdr:col>22</xdr:col>
      <xdr:colOff>142875</xdr:colOff>
      <xdr:row>3</xdr:row>
      <xdr:rowOff>180975</xdr:rowOff>
    </xdr:from>
    <xdr:to>
      <xdr:col>30</xdr:col>
      <xdr:colOff>276924</xdr:colOff>
      <xdr:row>21</xdr:row>
      <xdr:rowOff>57611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74D133-1EB2-44B3-A956-432CA50E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39700" y="1323975"/>
          <a:ext cx="5010849" cy="33056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BAE150-23B5-4E77-9D0F-7EE2B36F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1B2009-9056-41EC-BAEF-979E28CB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6022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439402</xdr:colOff>
      <xdr:row>47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5CB7DC-54F1-4998-A08F-9EBD56127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973802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84F03D-0143-4F54-948F-AAEF5076F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44A068-FA0F-4BF0-B6C6-C7788A027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6B1B68-D032-4ACB-8C7A-74502CD8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41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105993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D5D971-BE3B-4B8B-829F-081A7739E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7261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306034</xdr:colOff>
      <xdr:row>52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08CFD-B726-45C7-AD40-036ED1A5F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40434" cy="8697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F7CFB7-ED04-4B23-8533-E0E398740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942275-0466-4319-A995-A32B315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7451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E210D-3839-4FEA-A3E2-77AEFECCE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2"/>
  <sheetViews>
    <sheetView tabSelected="1" zoomScaleNormal="100" workbookViewId="0">
      <selection activeCell="E17" sqref="E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529.16666666666674</v>
      </c>
      <c r="C2" s="4">
        <f>B2*1.2</f>
        <v>635.00000000000011</v>
      </c>
      <c r="D2" s="4">
        <f t="shared" ref="D2:D13" si="2">C2*1.2</f>
        <v>762.00000000000011</v>
      </c>
      <c r="E2" s="5">
        <f t="shared" ref="E2:E13" si="3">R2</f>
        <v>19900000</v>
      </c>
      <c r="F2" s="10">
        <f t="shared" ref="F2:F13" si="4">ROUND((E2/B2),0)</f>
        <v>37606</v>
      </c>
      <c r="G2" s="10">
        <f t="shared" ref="G2:G13" si="5">ROUND((E2/C2),0)</f>
        <v>31339</v>
      </c>
      <c r="H2" s="10">
        <f t="shared" ref="H2:H13" si="6">ROUND((E2/D2),0)</f>
        <v>26115</v>
      </c>
      <c r="I2" s="4" t="e">
        <f>#REF!</f>
        <v>#REF!</v>
      </c>
      <c r="J2" s="4">
        <f t="shared" ref="J2:J13" si="7">S2</f>
        <v>0</v>
      </c>
      <c r="O2">
        <v>0</v>
      </c>
      <c r="P2">
        <v>635</v>
      </c>
      <c r="Q2">
        <f t="shared" ref="Q2:Q12" si="8">P2/1.2</f>
        <v>529.16666666666674</v>
      </c>
      <c r="R2" s="2">
        <v>19900000</v>
      </c>
      <c r="S2" s="8"/>
      <c r="T2" s="8"/>
    </row>
    <row r="3" spans="1:23" x14ac:dyDescent="0.25">
      <c r="A3" s="4">
        <f t="shared" si="0"/>
        <v>0</v>
      </c>
      <c r="B3" s="4">
        <f t="shared" si="1"/>
        <v>583.33333333333337</v>
      </c>
      <c r="C3" s="4">
        <f t="shared" ref="C3:C15" si="9">B3*1.2</f>
        <v>700</v>
      </c>
      <c r="D3" s="4">
        <f t="shared" si="2"/>
        <v>840</v>
      </c>
      <c r="E3" s="5">
        <f t="shared" si="3"/>
        <v>23000000</v>
      </c>
      <c r="F3" s="10">
        <f t="shared" si="4"/>
        <v>39429</v>
      </c>
      <c r="G3" s="10">
        <f t="shared" si="5"/>
        <v>32857</v>
      </c>
      <c r="H3" s="10">
        <f t="shared" si="6"/>
        <v>27381</v>
      </c>
      <c r="I3" s="4" t="e">
        <f>#REF!</f>
        <v>#REF!</v>
      </c>
      <c r="J3" s="4">
        <f t="shared" si="7"/>
        <v>0</v>
      </c>
      <c r="O3">
        <v>0</v>
      </c>
      <c r="P3">
        <v>700</v>
      </c>
      <c r="Q3">
        <f t="shared" si="8"/>
        <v>583.33333333333337</v>
      </c>
      <c r="R3" s="2">
        <v>23000000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468.48516000000001</v>
      </c>
      <c r="C4" s="4">
        <f t="shared" si="9"/>
        <v>562.18219199999999</v>
      </c>
      <c r="D4" s="4">
        <f t="shared" si="2"/>
        <v>674.61863039999992</v>
      </c>
      <c r="E4" s="5">
        <f t="shared" si="3"/>
        <v>10200000</v>
      </c>
      <c r="F4" s="10">
        <f t="shared" si="4"/>
        <v>21772</v>
      </c>
      <c r="G4" s="10">
        <f t="shared" si="5"/>
        <v>18144</v>
      </c>
      <c r="H4" s="10">
        <f t="shared" si="6"/>
        <v>15120</v>
      </c>
      <c r="I4" s="4" t="e">
        <f>#REF!</f>
        <v>#REF!</v>
      </c>
      <c r="J4" s="4">
        <f t="shared" si="7"/>
        <v>43.68</v>
      </c>
      <c r="O4">
        <v>0</v>
      </c>
      <c r="P4">
        <f>U4*10.764</f>
        <v>562.18219199999999</v>
      </c>
      <c r="Q4">
        <f t="shared" si="8"/>
        <v>468.48516000000001</v>
      </c>
      <c r="R4" s="2">
        <v>10200000</v>
      </c>
      <c r="S4" s="8">
        <v>43.68</v>
      </c>
      <c r="T4" s="8">
        <f>21.37*40%</f>
        <v>8.548</v>
      </c>
      <c r="U4">
        <f>T4+S4</f>
        <v>52.228000000000002</v>
      </c>
      <c r="V4" t="s">
        <v>18</v>
      </c>
      <c r="W4">
        <f>F4*1.2</f>
        <v>26126.399999999998</v>
      </c>
    </row>
    <row r="5" spans="1:23" x14ac:dyDescent="0.25">
      <c r="A5" s="4">
        <f t="shared" si="0"/>
        <v>0</v>
      </c>
      <c r="B5" s="4">
        <f t="shared" si="1"/>
        <v>362.5</v>
      </c>
      <c r="C5" s="4">
        <f t="shared" si="9"/>
        <v>435</v>
      </c>
      <c r="D5" s="4">
        <f t="shared" si="2"/>
        <v>522</v>
      </c>
      <c r="E5" s="5">
        <f t="shared" si="3"/>
        <v>16000000</v>
      </c>
      <c r="F5" s="10">
        <f t="shared" si="4"/>
        <v>44138</v>
      </c>
      <c r="G5" s="10">
        <f t="shared" si="5"/>
        <v>36782</v>
      </c>
      <c r="H5" s="10">
        <f t="shared" si="6"/>
        <v>30651</v>
      </c>
      <c r="I5" s="4" t="e">
        <f>#REF!</f>
        <v>#REF!</v>
      </c>
      <c r="J5" s="4">
        <f t="shared" si="7"/>
        <v>0</v>
      </c>
      <c r="O5">
        <v>0</v>
      </c>
      <c r="P5">
        <v>435</v>
      </c>
      <c r="Q5">
        <f t="shared" si="8"/>
        <v>362.5</v>
      </c>
      <c r="R5" s="2">
        <v>16000000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399</v>
      </c>
      <c r="C6" s="4">
        <f t="shared" si="9"/>
        <v>478.79999999999995</v>
      </c>
      <c r="D6" s="4">
        <f t="shared" si="2"/>
        <v>574.55999999999995</v>
      </c>
      <c r="E6" s="5">
        <f t="shared" si="3"/>
        <v>20000000</v>
      </c>
      <c r="F6" s="10">
        <f t="shared" si="4"/>
        <v>50125</v>
      </c>
      <c r="G6" s="10">
        <f t="shared" si="5"/>
        <v>41771</v>
      </c>
      <c r="H6" s="10">
        <f t="shared" si="6"/>
        <v>34809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v>399</v>
      </c>
      <c r="R6" s="2">
        <v>20000000</v>
      </c>
      <c r="S6" s="8"/>
      <c r="T6" s="8"/>
    </row>
    <row r="7" spans="1:23" x14ac:dyDescent="0.25">
      <c r="A7" s="4">
        <f t="shared" si="0"/>
        <v>0</v>
      </c>
      <c r="B7" s="4">
        <f t="shared" si="1"/>
        <v>550</v>
      </c>
      <c r="C7" s="4">
        <f t="shared" si="9"/>
        <v>660</v>
      </c>
      <c r="D7" s="4">
        <f t="shared" si="2"/>
        <v>792</v>
      </c>
      <c r="E7" s="5">
        <f t="shared" si="3"/>
        <v>15000000</v>
      </c>
      <c r="F7" s="10">
        <f t="shared" si="4"/>
        <v>27273</v>
      </c>
      <c r="G7" s="10">
        <f t="shared" si="5"/>
        <v>22727</v>
      </c>
      <c r="H7" s="10">
        <f t="shared" si="6"/>
        <v>18939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550</v>
      </c>
      <c r="R7" s="2">
        <v>15000000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642</v>
      </c>
      <c r="C8" s="4">
        <f t="shared" si="9"/>
        <v>770.4</v>
      </c>
      <c r="D8" s="4">
        <f t="shared" si="2"/>
        <v>924.4799999999999</v>
      </c>
      <c r="E8" s="5">
        <f t="shared" si="3"/>
        <v>22500000</v>
      </c>
      <c r="F8" s="10">
        <f t="shared" si="4"/>
        <v>35047</v>
      </c>
      <c r="G8" s="10">
        <f t="shared" si="5"/>
        <v>29206</v>
      </c>
      <c r="H8" s="10">
        <f t="shared" si="6"/>
        <v>24338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642</v>
      </c>
      <c r="R8" s="2">
        <v>22500000</v>
      </c>
      <c r="S8" s="8"/>
      <c r="T8" s="8"/>
    </row>
    <row r="9" spans="1:23" x14ac:dyDescent="0.25">
      <c r="A9" s="4">
        <f t="shared" si="0"/>
        <v>0</v>
      </c>
      <c r="B9" s="4">
        <f t="shared" si="1"/>
        <v>530</v>
      </c>
      <c r="C9" s="4">
        <f t="shared" si="9"/>
        <v>636</v>
      </c>
      <c r="D9" s="4">
        <f t="shared" si="2"/>
        <v>763.19999999999993</v>
      </c>
      <c r="E9" s="5">
        <f t="shared" si="3"/>
        <v>15000000</v>
      </c>
      <c r="F9" s="10">
        <f t="shared" si="4"/>
        <v>28302</v>
      </c>
      <c r="G9" s="10">
        <f t="shared" si="5"/>
        <v>23585</v>
      </c>
      <c r="H9" s="10">
        <f t="shared" si="6"/>
        <v>19654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530</v>
      </c>
      <c r="R9" s="2">
        <v>15000000</v>
      </c>
      <c r="S9" s="8"/>
      <c r="T9" s="8"/>
    </row>
    <row r="10" spans="1:23" x14ac:dyDescent="0.25">
      <c r="A10" s="4">
        <f t="shared" si="0"/>
        <v>0</v>
      </c>
      <c r="B10" s="4">
        <f t="shared" si="1"/>
        <v>645</v>
      </c>
      <c r="C10" s="4">
        <f t="shared" si="9"/>
        <v>774</v>
      </c>
      <c r="D10" s="4">
        <f t="shared" si="2"/>
        <v>928.8</v>
      </c>
      <c r="E10" s="5">
        <f t="shared" si="3"/>
        <v>18700000</v>
      </c>
      <c r="F10" s="15">
        <f t="shared" si="4"/>
        <v>28992</v>
      </c>
      <c r="G10" s="10">
        <f t="shared" si="5"/>
        <v>24160</v>
      </c>
      <c r="H10" s="10">
        <f t="shared" si="6"/>
        <v>20134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645</v>
      </c>
      <c r="R10" s="2">
        <v>18700000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550</v>
      </c>
      <c r="C11" s="4">
        <f t="shared" si="9"/>
        <v>660</v>
      </c>
      <c r="D11" s="4">
        <f t="shared" si="2"/>
        <v>792</v>
      </c>
      <c r="E11" s="5">
        <f t="shared" si="3"/>
        <v>16600000</v>
      </c>
      <c r="F11" s="15">
        <f t="shared" si="4"/>
        <v>30182</v>
      </c>
      <c r="G11" s="10">
        <f t="shared" si="5"/>
        <v>25152</v>
      </c>
      <c r="H11" s="10">
        <f t="shared" si="6"/>
        <v>20960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550</v>
      </c>
      <c r="R11" s="2">
        <v>16600000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860</v>
      </c>
      <c r="C12" s="4">
        <f t="shared" si="9"/>
        <v>1032</v>
      </c>
      <c r="D12" s="4">
        <f t="shared" si="2"/>
        <v>1238.3999999999999</v>
      </c>
      <c r="E12" s="5">
        <f t="shared" si="3"/>
        <v>27500000</v>
      </c>
      <c r="F12" s="15">
        <f t="shared" si="4"/>
        <v>31977</v>
      </c>
      <c r="G12" s="10">
        <f t="shared" si="5"/>
        <v>26647</v>
      </c>
      <c r="H12" s="10">
        <f t="shared" si="6"/>
        <v>22206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860</v>
      </c>
      <c r="R12" s="2">
        <v>27500000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9" spans="7:24" x14ac:dyDescent="0.25">
      <c r="H19" t="s">
        <v>14</v>
      </c>
      <c r="I19">
        <v>680</v>
      </c>
      <c r="R19" t="s">
        <v>17</v>
      </c>
    </row>
    <row r="20" spans="7:24" x14ac:dyDescent="0.25">
      <c r="H20" t="s">
        <v>15</v>
      </c>
      <c r="I20">
        <v>28000</v>
      </c>
    </row>
    <row r="21" spans="7:24" x14ac:dyDescent="0.25">
      <c r="H21" t="s">
        <v>16</v>
      </c>
      <c r="I21">
        <f>I20*I19</f>
        <v>19040000</v>
      </c>
    </row>
    <row r="22" spans="7:24" x14ac:dyDescent="0.25">
      <c r="G22" s="6"/>
      <c r="H22" s="6"/>
      <c r="J22" t="s">
        <v>19</v>
      </c>
    </row>
    <row r="23" spans="7:24" x14ac:dyDescent="0.25">
      <c r="J23">
        <v>13</v>
      </c>
      <c r="N23">
        <v>9.76</v>
      </c>
      <c r="O23">
        <f>N23*J23</f>
        <v>126.88</v>
      </c>
    </row>
    <row r="24" spans="7:24" x14ac:dyDescent="0.25">
      <c r="J24">
        <v>7.85</v>
      </c>
      <c r="N24">
        <v>3.28</v>
      </c>
      <c r="O24">
        <f t="shared" ref="O24:O33" si="21">N24*J24</f>
        <v>25.747999999999998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>
        <v>4.1100000000000003</v>
      </c>
      <c r="N25">
        <v>3.12</v>
      </c>
      <c r="O25">
        <f t="shared" si="21"/>
        <v>12.823200000000002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4.95</v>
      </c>
      <c r="N26">
        <v>4.1399999999999997</v>
      </c>
      <c r="O26">
        <f t="shared" si="21"/>
        <v>20.492999999999999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>
        <v>8000000</v>
      </c>
      <c r="J27">
        <v>8.2799999999999994</v>
      </c>
      <c r="N27">
        <v>3.27</v>
      </c>
      <c r="O27">
        <f t="shared" si="21"/>
        <v>27.075599999999998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>
        <f>G27/680</f>
        <v>11764.705882352941</v>
      </c>
      <c r="J28">
        <v>7.87</v>
      </c>
      <c r="N28">
        <v>7.64</v>
      </c>
      <c r="O28">
        <f t="shared" si="21"/>
        <v>60.126799999999996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J29">
        <v>17.25</v>
      </c>
      <c r="N29">
        <v>10.26</v>
      </c>
      <c r="O29">
        <f t="shared" si="21"/>
        <v>176.98499999999999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J30" s="4">
        <v>14.54</v>
      </c>
      <c r="K30" s="4"/>
      <c r="L30" s="4"/>
      <c r="M30" s="4"/>
      <c r="N30" s="4">
        <v>11.6</v>
      </c>
      <c r="O30" s="4">
        <f t="shared" si="21"/>
        <v>168.66399999999999</v>
      </c>
      <c r="P30" s="15" t="s">
        <v>20</v>
      </c>
      <c r="Q30" s="11"/>
      <c r="R30" s="11"/>
      <c r="T30" s="11"/>
      <c r="U30" s="11"/>
      <c r="V30" s="11"/>
      <c r="W30" s="11"/>
      <c r="X30" s="11"/>
    </row>
    <row r="31" spans="7:24" x14ac:dyDescent="0.25">
      <c r="G31">
        <v>457</v>
      </c>
      <c r="H31">
        <v>30500</v>
      </c>
      <c r="I31">
        <f>H31*G31</f>
        <v>13938500</v>
      </c>
      <c r="J31">
        <v>4.87</v>
      </c>
      <c r="N31">
        <v>4.8</v>
      </c>
      <c r="O31">
        <f t="shared" si="21"/>
        <v>23.376000000000001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G32">
        <v>197</v>
      </c>
      <c r="H32">
        <f>H31*40%</f>
        <v>12200</v>
      </c>
      <c r="I32">
        <f>H32*G32</f>
        <v>2403400</v>
      </c>
      <c r="O32" s="6">
        <f>SUM(O23:O31)</f>
        <v>642.1715999999999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9:24" x14ac:dyDescent="0.25">
      <c r="I33">
        <f>I32+I31</f>
        <v>16341900</v>
      </c>
      <c r="O33">
        <f t="shared" si="21"/>
        <v>0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9:24" x14ac:dyDescent="0.25">
      <c r="O34">
        <f>O32-O30</f>
        <v>473.50759999999991</v>
      </c>
      <c r="Q34" s="11"/>
      <c r="R34" s="11"/>
    </row>
    <row r="35" spans="9:24" x14ac:dyDescent="0.25">
      <c r="O35">
        <v>30500</v>
      </c>
      <c r="Q35" s="11"/>
      <c r="R35" s="11"/>
      <c r="T35" s="6"/>
    </row>
    <row r="36" spans="9:24" x14ac:dyDescent="0.25">
      <c r="O36">
        <f>O35*O34</f>
        <v>14441981.799999997</v>
      </c>
      <c r="P36" s="11"/>
      <c r="Q36" s="11"/>
      <c r="R36" s="11"/>
      <c r="S36" s="6"/>
    </row>
    <row r="39" spans="9:24" x14ac:dyDescent="0.25">
      <c r="O39">
        <f>O35*40%</f>
        <v>12200</v>
      </c>
    </row>
    <row r="40" spans="9:24" x14ac:dyDescent="0.25">
      <c r="O40">
        <f>O39*O30</f>
        <v>2057700.7999999998</v>
      </c>
    </row>
    <row r="41" spans="9:24" x14ac:dyDescent="0.25">
      <c r="O41">
        <f>O40+O36</f>
        <v>16499682.599999998</v>
      </c>
    </row>
    <row r="42" spans="9:24" x14ac:dyDescent="0.25">
      <c r="O42">
        <f>O41/680</f>
        <v>24264.239117647056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2024-11-06T10:23:30Z</dcterms:modified>
</cp:coreProperties>
</file>