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Anoop Naidu &amp; Radhika Naidu - BOI\"/>
    </mc:Choice>
  </mc:AlternateContent>
  <xr:revisionPtr revIDLastSave="0" documentId="13_ncr:1_{4BEC2115-5CEF-4896-BC66-79DCCE4850F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7" i="16" l="1"/>
  <c r="U18" i="17" l="1"/>
  <c r="H41" i="4" l="1"/>
  <c r="F40" i="4"/>
  <c r="G37" i="4"/>
  <c r="H36" i="4"/>
  <c r="X45" i="4"/>
  <c r="O54" i="4"/>
  <c r="O53" i="4" l="1"/>
  <c r="J53" i="4"/>
  <c r="G51" i="4"/>
  <c r="G47" i="4" l="1"/>
  <c r="H52" i="4"/>
  <c r="R18" i="17"/>
  <c r="R17" i="17"/>
  <c r="R16" i="17"/>
  <c r="R13" i="16"/>
  <c r="R14" i="15"/>
  <c r="S20" i="14"/>
  <c r="S12" i="13"/>
  <c r="S10" i="13"/>
  <c r="S11" i="13"/>
  <c r="G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Z45" i="4" s="1"/>
  <c r="W46" i="4" l="1"/>
  <c r="S41" i="4"/>
  <c r="Z47" i="4" l="1"/>
  <c r="Z46" i="4"/>
  <c r="W51" i="4"/>
  <c r="W47" i="4"/>
</calcChain>
</file>

<file path=xl/sharedStrings.xml><?xml version="1.0" encoding="utf-8"?>
<sst xmlns="http://schemas.openxmlformats.org/spreadsheetml/2006/main" count="59" uniqueCount="48">
  <si>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</si>
  <si>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</si>
  <si>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</si>
  <si>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</si>
  <si>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</si>
  <si>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</si>
  <si>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</si>
  <si>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</si>
  <si>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</si>
  <si>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</si>
  <si>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</si>
  <si>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</si>
  <si>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</si>
  <si>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</si>
  <si>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</si>
  <si>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</si>
  <si>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</si>
  <si>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</si>
  <si>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</si>
  <si>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</si>
  <si>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</si>
  <si>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</si>
  <si>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</si>
  <si>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</si>
  <si>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</si>
  <si>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</si>
  <si>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</si>
  <si>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</si>
  <si>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</si>
  <si>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</si>
  <si>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</si>
  <si>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</si>
  <si>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</si>
  <si>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</si>
  <si>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</si>
  <si>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</si>
  <si>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</si>
  <si>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</si>
  <si>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India ( Kalbadevi Branch ) -  Anoop Naidu &amp; Radhika Naidu</t>
  </si>
  <si>
    <t>As per OC</t>
  </si>
  <si>
    <t>Agree CA</t>
  </si>
  <si>
    <t>Terrace</t>
  </si>
  <si>
    <t>rate on BUA</t>
  </si>
  <si>
    <t>Measured CA</t>
  </si>
  <si>
    <t xml:space="preserve">15th Floor </t>
  </si>
  <si>
    <t xml:space="preserve">16th Floor </t>
  </si>
  <si>
    <t>Terr</t>
  </si>
  <si>
    <t>2  stilt doublecar parkings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</si>
</sst>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0" borderId="0" xfId="0" applyAlignment="1">
      <alignment horizontal="center" wrapText="1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190569</xdr:colOff>
      <xdr:row>60</xdr:row>
      <xdr:rowOff>100851</xdr:rowOff>
    </xdr:from>
    <xdr:to>
      <xdr:col>16</xdr:col>
      <xdr:colOff>353409</xdr:colOff>
      <xdr:row>94</xdr:row>
      <xdr:rowOff>175721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D06E38-2FFF-490C-B34C-6271BED4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9918232">
          <a:off x="2902393" y="13480675"/>
          <a:ext cx="6572604" cy="655187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190569</xdr:colOff>
      <xdr:row>59</xdr:row>
      <xdr:rowOff>89645</xdr:rowOff>
    </xdr:from>
    <xdr:to>
      <xdr:col>27</xdr:col>
      <xdr:colOff>463141</xdr:colOff>
      <xdr:row>97</xdr:row>
      <xdr:rowOff>175828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920C90-AC4C-4133-AC0A-9EF4F46A7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29334" y="13278969"/>
          <a:ext cx="9935964" cy="7325183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190569</xdr:colOff>
      <xdr:row>102</xdr:row>
      <xdr:rowOff>22410</xdr:rowOff>
    </xdr:from>
    <xdr:to>
      <xdr:col>26</xdr:col>
      <xdr:colOff>284707</xdr:colOff>
      <xdr:row>142</xdr:row>
      <xdr:rowOff>80632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2D40DD-9ABA-48D4-8000-A9F48762C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93893" y="21403234"/>
          <a:ext cx="8087854" cy="7678222"/>
        </a:xfrm>
        <a:prstGeom prst="rect">
          <a:avLst/>
        </a:prstGeom>
      </xdr:spPr>
    </xdr:pic>
    <xdr:clientData/>
  </xdr:twoCellAnchor>
  <xdr:twoCellAnchor editAs="oneCell">
    <xdr:from>
      <xdr:col>4</xdr:col>
      <xdr:colOff>615485</xdr:colOff>
      <xdr:row>102</xdr:row>
      <xdr:rowOff>62109</xdr:rowOff>
    </xdr:from>
    <xdr:to>
      <xdr:col>17</xdr:col>
      <xdr:colOff>162184</xdr:colOff>
      <xdr:row>134</xdr:row>
      <xdr:rowOff>87951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805D16-4C57-4F86-95F5-6D0BBF0F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324775">
          <a:off x="3327309" y="21442933"/>
          <a:ext cx="6673640" cy="61218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40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A793DB-8034-429B-9DF2-51A8F479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611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43</xdr:row>
      <xdr:rowOff>10606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3C414-C388-437F-82DE-1A1733C4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44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6C6E1-D2B9-4DFE-B800-0F8F2A13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7363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0DF63-407D-4671-91E7-59EDA850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801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39</xdr:row>
      <xdr:rowOff>134332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CCF26-A93B-4CFD-B4B7-62DF68727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039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45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B4CDE4-A246-48EF-8B89-0428E6BC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73066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FCB29B-FC10-4AD7-8E70-4D2E5B01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79735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BC335-973E-4C3B-AFEF-FE23C6F4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573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21B3C-6A03-4052-8A0F-D685A0870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563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3"/>
  <sheetViews>
    <sheetView tabSelected="1" topLeftCell="B7"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" customWidth="1"/>
    <col min="26" max="26" width="17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1019.1666666666667</v>
      </c>
      <c r="C3" s="4">
        <f>B3*1.2</f>
        <v>1223</v>
      </c>
      <c r="D3" s="4">
        <f t="shared" ref="D3:D14" si="2">C3*1.2</f>
        <v>1467.6</v>
      </c>
      <c r="E3" s="5">
        <f t="shared" ref="E3:E14" si="3">R3</f>
        <v>18200000</v>
      </c>
      <c r="F3" s="9">
        <f t="shared" ref="F3:F14" si="4">ROUND((E3/B3),0)</f>
        <v>17858</v>
      </c>
      <c r="G3" s="9">
        <f t="shared" ref="G3:G14" si="5">ROUND((E3/C3),0)</f>
        <v>14881</v>
      </c>
      <c r="H3" s="9">
        <f t="shared" ref="H3:H14" si="6">ROUND((E3/D3),0)</f>
        <v>12401</v>
      </c>
      <c r="I3" s="4" t="e">
        <f>#REF!</f>
        <v>#REF!</v>
      </c>
      <c r="J3" s="4">
        <f t="shared" ref="J3:J14" si="7">S3</f>
        <v>0</v>
      </c>
      <c r="O3">
        <v>0</v>
      </c>
      <c r="P3">
        <v>1223</v>
      </c>
      <c r="Q3">
        <f t="shared" ref="P3:Q14" si="8">P3/1.2</f>
        <v>1019.1666666666667</v>
      </c>
      <c r="R3" s="2">
        <v>18200000</v>
      </c>
    </row>
    <row r="4" spans="1:20" x14ac:dyDescent="0.25">
      <c r="A4" s="4">
        <f t="shared" ref="A4:A9" si="9">N4</f>
        <v>0</v>
      </c>
      <c r="B4" s="4">
        <f t="shared" ref="B4:B9" si="10">Q4</f>
        <v>815</v>
      </c>
      <c r="C4" s="4">
        <f t="shared" ref="C4:C9" si="11">B4*1.2</f>
        <v>978</v>
      </c>
      <c r="D4" s="4">
        <f t="shared" ref="D4:D9" si="12">C4*1.2</f>
        <v>1173.5999999999999</v>
      </c>
      <c r="E4" s="5">
        <f t="shared" ref="E4:E9" si="13">R4</f>
        <v>14600000</v>
      </c>
      <c r="F4" s="9">
        <f t="shared" ref="F4:F9" si="14">ROUND((E4/B4),0)</f>
        <v>17914</v>
      </c>
      <c r="G4" s="9">
        <f t="shared" ref="G4:G9" si="15">ROUND((E4/C4),0)</f>
        <v>14928</v>
      </c>
      <c r="H4" s="9">
        <f t="shared" ref="H4:H9" si="16">ROUND((E4/D4),0)</f>
        <v>12440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815</v>
      </c>
      <c r="R4" s="2">
        <v>14600000</v>
      </c>
    </row>
    <row r="5" spans="1:20" x14ac:dyDescent="0.25">
      <c r="A5" s="4">
        <f t="shared" si="9"/>
        <v>0</v>
      </c>
      <c r="B5" s="4">
        <f t="shared" si="10"/>
        <v>1019.1666666666667</v>
      </c>
      <c r="C5" s="4">
        <f t="shared" si="11"/>
        <v>1223</v>
      </c>
      <c r="D5" s="4">
        <f t="shared" si="12"/>
        <v>1467.6</v>
      </c>
      <c r="E5" s="5">
        <f t="shared" si="13"/>
        <v>17000000</v>
      </c>
      <c r="F5" s="9">
        <f t="shared" si="14"/>
        <v>16680</v>
      </c>
      <c r="G5" s="9">
        <f t="shared" si="15"/>
        <v>13900</v>
      </c>
      <c r="H5" s="9">
        <f t="shared" si="16"/>
        <v>11584</v>
      </c>
      <c r="I5" s="4" t="e">
        <f>#REF!</f>
        <v>#REF!</v>
      </c>
      <c r="J5" s="4">
        <f t="shared" si="17"/>
        <v>0</v>
      </c>
      <c r="O5">
        <v>0</v>
      </c>
      <c r="P5">
        <v>1223</v>
      </c>
      <c r="Q5">
        <f t="shared" ref="Q5:Q9" si="19">P5/1.2</f>
        <v>1019.1666666666667</v>
      </c>
      <c r="R5" s="2">
        <v>17000000</v>
      </c>
    </row>
    <row r="6" spans="1:20" s="48" customFormat="1" x14ac:dyDescent="0.25">
      <c r="A6" s="46">
        <f t="shared" si="9"/>
        <v>0</v>
      </c>
      <c r="B6" s="46">
        <f t="shared" si="10"/>
        <v>815</v>
      </c>
      <c r="C6" s="46">
        <f t="shared" si="11"/>
        <v>978</v>
      </c>
      <c r="D6" s="46">
        <f t="shared" si="12"/>
        <v>1173.5999999999999</v>
      </c>
      <c r="E6" s="47">
        <f t="shared" si="13"/>
        <v>15652000</v>
      </c>
      <c r="F6" s="46">
        <f t="shared" si="14"/>
        <v>19205</v>
      </c>
      <c r="G6" s="46">
        <f t="shared" si="15"/>
        <v>16004</v>
      </c>
      <c r="H6" s="46">
        <f t="shared" si="16"/>
        <v>13337</v>
      </c>
      <c r="I6" s="46" t="e">
        <f>#REF!</f>
        <v>#REF!</v>
      </c>
      <c r="J6" s="46">
        <f t="shared" si="17"/>
        <v>0</v>
      </c>
      <c r="O6" s="48">
        <v>0</v>
      </c>
      <c r="P6" s="48">
        <f t="shared" si="18"/>
        <v>0</v>
      </c>
      <c r="Q6" s="48">
        <v>815</v>
      </c>
      <c r="R6" s="49">
        <v>15652000</v>
      </c>
    </row>
    <row r="7" spans="1:20" s="48" customFormat="1" x14ac:dyDescent="0.25">
      <c r="A7" s="46">
        <f t="shared" si="9"/>
        <v>0</v>
      </c>
      <c r="B7" s="46">
        <f t="shared" si="10"/>
        <v>1624.1666666666667</v>
      </c>
      <c r="C7" s="46">
        <f t="shared" si="11"/>
        <v>1949</v>
      </c>
      <c r="D7" s="46">
        <f t="shared" si="12"/>
        <v>2338.7999999999997</v>
      </c>
      <c r="E7" s="47">
        <f t="shared" si="13"/>
        <v>32130000</v>
      </c>
      <c r="F7" s="46">
        <f t="shared" si="14"/>
        <v>19782</v>
      </c>
      <c r="G7" s="46">
        <f t="shared" si="15"/>
        <v>16485</v>
      </c>
      <c r="H7" s="46">
        <f t="shared" si="16"/>
        <v>13738</v>
      </c>
      <c r="I7" s="46" t="e">
        <f>#REF!</f>
        <v>#REF!</v>
      </c>
      <c r="J7" s="46">
        <f t="shared" si="17"/>
        <v>0</v>
      </c>
      <c r="O7" s="48">
        <v>0</v>
      </c>
      <c r="P7" s="48">
        <v>1949</v>
      </c>
      <c r="Q7" s="48">
        <f t="shared" si="19"/>
        <v>1624.1666666666667</v>
      </c>
      <c r="R7" s="49">
        <v>32130000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46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20000000</v>
      </c>
      <c r="F16" s="9">
        <f t="shared" ref="F16:F28" si="36">ROUND((E16/B16),0)</f>
        <v>20000</v>
      </c>
      <c r="G16" s="9">
        <f t="shared" ref="G16:G28" si="37">ROUND((E16/C16),0)</f>
        <v>16667</v>
      </c>
      <c r="H16" s="9">
        <f t="shared" ref="H16:H28" si="38">ROUND((E16/D16),0)</f>
        <v>13889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1000</v>
      </c>
      <c r="R16" s="2">
        <v>20000000</v>
      </c>
    </row>
    <row r="17" spans="1:24" s="48" customFormat="1" x14ac:dyDescent="0.25">
      <c r="A17" s="46">
        <f t="shared" si="32"/>
        <v>0</v>
      </c>
      <c r="B17" s="46">
        <f t="shared" si="33"/>
        <v>1000</v>
      </c>
      <c r="C17" s="46">
        <f t="shared" ref="C17:C28" si="41">B17*1.2</f>
        <v>1200</v>
      </c>
      <c r="D17" s="46">
        <f t="shared" si="34"/>
        <v>1440</v>
      </c>
      <c r="E17" s="47">
        <f t="shared" si="35"/>
        <v>24000000</v>
      </c>
      <c r="F17" s="46">
        <f t="shared" si="36"/>
        <v>24000</v>
      </c>
      <c r="G17" s="46">
        <f t="shared" si="37"/>
        <v>20000</v>
      </c>
      <c r="H17" s="46">
        <f t="shared" si="38"/>
        <v>16667</v>
      </c>
      <c r="I17" s="46" t="e">
        <f>#REF!</f>
        <v>#REF!</v>
      </c>
      <c r="J17" s="46">
        <f t="shared" si="39"/>
        <v>0</v>
      </c>
      <c r="O17" s="48">
        <v>0</v>
      </c>
      <c r="P17" s="48">
        <f t="shared" si="40"/>
        <v>0</v>
      </c>
      <c r="Q17" s="48">
        <v>1000</v>
      </c>
      <c r="R17" s="49">
        <v>24000000</v>
      </c>
    </row>
    <row r="18" spans="1:24" s="48" customFormat="1" x14ac:dyDescent="0.25">
      <c r="A18" s="46">
        <f t="shared" si="32"/>
        <v>0</v>
      </c>
      <c r="B18" s="46">
        <f t="shared" si="33"/>
        <v>1365</v>
      </c>
      <c r="C18" s="46">
        <f t="shared" si="41"/>
        <v>1638</v>
      </c>
      <c r="D18" s="46">
        <f t="shared" si="34"/>
        <v>1965.6</v>
      </c>
      <c r="E18" s="47">
        <f t="shared" si="35"/>
        <v>33000000</v>
      </c>
      <c r="F18" s="46">
        <f t="shared" si="36"/>
        <v>24176</v>
      </c>
      <c r="G18" s="46">
        <f t="shared" si="37"/>
        <v>20147</v>
      </c>
      <c r="H18" s="46">
        <f t="shared" si="38"/>
        <v>16789</v>
      </c>
      <c r="I18" s="46" t="e">
        <f>#REF!</f>
        <v>#REF!</v>
      </c>
      <c r="J18" s="46">
        <f t="shared" si="39"/>
        <v>0</v>
      </c>
      <c r="O18" s="48">
        <v>0</v>
      </c>
      <c r="P18" s="48">
        <f t="shared" si="40"/>
        <v>0</v>
      </c>
      <c r="Q18" s="48">
        <v>1365</v>
      </c>
      <c r="R18" s="49">
        <v>33000000</v>
      </c>
    </row>
    <row r="19" spans="1:24" x14ac:dyDescent="0.25">
      <c r="A19" s="4">
        <f t="shared" si="32"/>
        <v>0</v>
      </c>
      <c r="B19" s="4">
        <f t="shared" si="33"/>
        <v>800</v>
      </c>
      <c r="C19" s="4">
        <f t="shared" si="41"/>
        <v>960</v>
      </c>
      <c r="D19" s="4">
        <f t="shared" si="34"/>
        <v>1152</v>
      </c>
      <c r="E19" s="5">
        <f t="shared" si="35"/>
        <v>15500000</v>
      </c>
      <c r="F19" s="9">
        <f t="shared" si="36"/>
        <v>19375</v>
      </c>
      <c r="G19" s="9">
        <f t="shared" si="37"/>
        <v>16146</v>
      </c>
      <c r="H19" s="9">
        <f t="shared" si="38"/>
        <v>13455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800</v>
      </c>
      <c r="R19" s="2">
        <v>15500000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19200</v>
      </c>
      <c r="X29" s="20" t="s">
        <v>42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1387</v>
      </c>
      <c r="S31" s="10"/>
      <c r="T31" s="10"/>
      <c r="U31" s="17" t="s">
        <v>15</v>
      </c>
      <c r="V31" s="18"/>
      <c r="W31" s="19">
        <f>W29-W30</f>
        <v>16700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6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5:26" ht="15.75" x14ac:dyDescent="0.25">
      <c r="F34" s="7">
        <v>154.72999999999999</v>
      </c>
      <c r="G34">
        <f>F34*10.76</f>
        <v>1664.8947999999998</v>
      </c>
      <c r="S34" s="10"/>
      <c r="T34" s="10"/>
      <c r="U34" s="17" t="s">
        <v>18</v>
      </c>
      <c r="V34" s="23"/>
      <c r="W34" s="24">
        <f>W35-W33</f>
        <v>43</v>
      </c>
      <c r="X34" s="31">
        <v>2007</v>
      </c>
      <c r="Y34" t="s">
        <v>39</v>
      </c>
    </row>
    <row r="35" spans="5:26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6" ht="39" customHeight="1" x14ac:dyDescent="0.25">
      <c r="H36">
        <f>G34/F31</f>
        <v>1.2003567411679883</v>
      </c>
      <c r="P36" s="43" t="s">
        <v>38</v>
      </c>
      <c r="Q36" s="43"/>
      <c r="R36" s="43"/>
      <c r="S36" s="43"/>
      <c r="T36" s="44"/>
      <c r="U36" s="21" t="s">
        <v>20</v>
      </c>
      <c r="V36" s="23"/>
      <c r="W36" s="24">
        <f>90*W33/W35</f>
        <v>25.5</v>
      </c>
      <c r="X36" s="24"/>
    </row>
    <row r="37" spans="5:26" ht="15.75" x14ac:dyDescent="0.25">
      <c r="E37" t="s">
        <v>41</v>
      </c>
      <c r="F37" s="7">
        <v>318</v>
      </c>
      <c r="G37">
        <f>F37*0.4</f>
        <v>127.2</v>
      </c>
      <c r="U37" s="17"/>
      <c r="V37" s="26"/>
      <c r="W37" s="27">
        <f>W36%</f>
        <v>0.255</v>
      </c>
      <c r="X37" s="27"/>
    </row>
    <row r="38" spans="5:26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5:26" ht="15.75" x14ac:dyDescent="0.25">
      <c r="H39">
        <v>1665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5:26" ht="15.75" x14ac:dyDescent="0.25">
      <c r="F40" s="7">
        <f>G34+G37</f>
        <v>1792.0947999999999</v>
      </c>
      <c r="H40">
        <v>127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16700</v>
      </c>
      <c r="X40" s="22"/>
    </row>
    <row r="41" spans="5:26" ht="15.75" x14ac:dyDescent="0.25">
      <c r="H41">
        <f>SUM(H39:H40)</f>
        <v>1792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5:26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18562.5</v>
      </c>
      <c r="X42" s="22"/>
    </row>
    <row r="43" spans="5:26" ht="15.75" x14ac:dyDescent="0.25">
      <c r="S43" s="10"/>
      <c r="T43" s="10"/>
      <c r="U43" s="23"/>
      <c r="V43" s="23"/>
      <c r="W43" s="24"/>
      <c r="X43" s="24"/>
    </row>
    <row r="44" spans="5:26" ht="33" customHeight="1" x14ac:dyDescent="0.25">
      <c r="E44" t="s">
        <v>43</v>
      </c>
      <c r="F44" s="7" t="s">
        <v>44</v>
      </c>
      <c r="G44">
        <v>811</v>
      </c>
      <c r="S44" s="10"/>
      <c r="T44" s="10"/>
      <c r="U44" s="28" t="s">
        <v>32</v>
      </c>
      <c r="V44" s="30"/>
      <c r="W44" s="25">
        <v>1792</v>
      </c>
      <c r="X44" s="24"/>
      <c r="Y44" s="41" t="s">
        <v>47</v>
      </c>
    </row>
    <row r="45" spans="5:26" ht="15.75" x14ac:dyDescent="0.25">
      <c r="F45" s="7" t="s">
        <v>46</v>
      </c>
      <c r="G45">
        <v>188</v>
      </c>
      <c r="P45" s="13" t="s">
        <v>30</v>
      </c>
      <c r="S45" s="10"/>
      <c r="T45" s="11"/>
      <c r="U45" s="17" t="s">
        <v>24</v>
      </c>
      <c r="V45" s="31"/>
      <c r="W45" s="32">
        <f>W42*W44+X46</f>
        <v>33264000</v>
      </c>
      <c r="X45" s="33">
        <f>W44*2500</f>
        <v>4480000</v>
      </c>
      <c r="Y45">
        <v>800000</v>
      </c>
      <c r="Z45" s="15">
        <f>W45+X45+Y45</f>
        <v>38544000</v>
      </c>
    </row>
    <row r="46" spans="5:26" ht="15.75" x14ac:dyDescent="0.25">
      <c r="F46" s="7" t="s">
        <v>46</v>
      </c>
      <c r="G46">
        <v>83</v>
      </c>
      <c r="S46" s="11"/>
      <c r="T46" s="10"/>
      <c r="U46" s="17" t="s">
        <v>25</v>
      </c>
      <c r="V46" s="23"/>
      <c r="W46" s="34">
        <f>W45*0.9</f>
        <v>29937600</v>
      </c>
      <c r="X46" s="35"/>
      <c r="Z46" s="15">
        <f>Z45*0.9</f>
        <v>34689600</v>
      </c>
    </row>
    <row r="47" spans="5:26" ht="15.75" x14ac:dyDescent="0.25">
      <c r="G47">
        <f>SUM(G45:G46)</f>
        <v>271</v>
      </c>
      <c r="S47" s="10"/>
      <c r="T47" s="10"/>
      <c r="U47" s="17" t="s">
        <v>26</v>
      </c>
      <c r="V47" s="23"/>
      <c r="W47" s="34">
        <f>W45*0.8</f>
        <v>26611200</v>
      </c>
      <c r="X47" s="45"/>
      <c r="Z47" s="15">
        <f>Z45*0.8</f>
        <v>30835200</v>
      </c>
    </row>
    <row r="48" spans="5:26" ht="15.75" x14ac:dyDescent="0.25">
      <c r="F48" s="7" t="s">
        <v>45</v>
      </c>
      <c r="G48">
        <v>803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6:24" ht="15.75" x14ac:dyDescent="0.25">
      <c r="F49" s="7" t="s">
        <v>46</v>
      </c>
      <c r="G49">
        <v>100</v>
      </c>
      <c r="U49" s="37" t="s">
        <v>27</v>
      </c>
      <c r="V49" s="38"/>
      <c r="W49" s="39">
        <f>W30*W44</f>
        <v>4480000</v>
      </c>
      <c r="X49" s="39"/>
    </row>
    <row r="50" spans="6:24" ht="15.75" x14ac:dyDescent="0.25">
      <c r="F50" s="7" t="s">
        <v>46</v>
      </c>
      <c r="G50">
        <v>36</v>
      </c>
      <c r="U50" s="17" t="s">
        <v>28</v>
      </c>
      <c r="V50" s="23"/>
      <c r="W50" s="36"/>
      <c r="X50" s="36"/>
    </row>
    <row r="51" spans="6:24" ht="15.75" x14ac:dyDescent="0.25">
      <c r="G51">
        <f>SUM(G49:G50)</f>
        <v>136</v>
      </c>
      <c r="U51" s="40" t="s">
        <v>29</v>
      </c>
      <c r="V51" s="36"/>
      <c r="W51" s="34">
        <f>W45*0.025/12</f>
        <v>69300</v>
      </c>
      <c r="X51" s="34"/>
    </row>
    <row r="52" spans="6:24" x14ac:dyDescent="0.25">
      <c r="F52" s="7" t="s">
        <v>46</v>
      </c>
      <c r="G52">
        <v>556</v>
      </c>
      <c r="H52">
        <f>G52*0.4</f>
        <v>222.4</v>
      </c>
    </row>
    <row r="53" spans="6:24" x14ac:dyDescent="0.25">
      <c r="J53">
        <f>G47+G51+G52</f>
        <v>963</v>
      </c>
      <c r="O53">
        <f>J53*0.4</f>
        <v>385.20000000000005</v>
      </c>
    </row>
    <row r="54" spans="6:24" x14ac:dyDescent="0.25">
      <c r="O54">
        <f>G44+G48+O53</f>
        <v>1999.2</v>
      </c>
    </row>
    <row r="73" spans="19:19" x14ac:dyDescent="0.25">
      <c r="S73" s="6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S44"/>
  <sheetViews>
    <sheetView zoomScaleNormal="100" workbookViewId="0">
      <selection activeCell="P11" sqref="P11"/>
    </sheetView>
  </sheetViews>
  <sheetFormatPr defaultRowHeight="15" x14ac:dyDescent="0.25"/>
  <sheetData>
    <row r="10" spans="18:19" x14ac:dyDescent="0.25">
      <c r="R10">
        <v>110.41</v>
      </c>
      <c r="S10">
        <f>R10*10.764</f>
        <v>1188.4532399999998</v>
      </c>
    </row>
    <row r="11" spans="18:19" x14ac:dyDescent="0.25">
      <c r="R11">
        <v>3.25</v>
      </c>
      <c r="S11">
        <f xml:space="preserve"> R11*10.764</f>
        <v>34.982999999999997</v>
      </c>
    </row>
    <row r="12" spans="18:19" x14ac:dyDescent="0.25">
      <c r="S12">
        <f>SUM(S10:S11)</f>
        <v>1223.4362399999998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6:V20"/>
  <sheetViews>
    <sheetView topLeftCell="A6" workbookViewId="0">
      <selection activeCell="V17" sqref="V17"/>
    </sheetView>
  </sheetViews>
  <sheetFormatPr defaultRowHeight="15" x14ac:dyDescent="0.25"/>
  <cols>
    <col min="22" max="22" width="22.28515625" customWidth="1"/>
  </cols>
  <sheetData>
    <row r="16" spans="22:22" x14ac:dyDescent="0.25">
      <c r="V16">
        <v>14600000</v>
      </c>
    </row>
    <row r="18" spans="19:19" x14ac:dyDescent="0.25">
      <c r="S18">
        <v>780</v>
      </c>
    </row>
    <row r="19" spans="19:19" x14ac:dyDescent="0.25">
      <c r="S19">
        <v>35</v>
      </c>
    </row>
    <row r="20" spans="19:19" x14ac:dyDescent="0.25">
      <c r="S20">
        <f>SUM(S18:S19)</f>
        <v>815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4"/>
  <sheetViews>
    <sheetView zoomScaleNormal="100" workbookViewId="0">
      <selection activeCell="S14" sqref="S14"/>
    </sheetView>
  </sheetViews>
  <sheetFormatPr defaultRowHeight="15" x14ac:dyDescent="0.25"/>
  <sheetData>
    <row r="2" spans="1:18" x14ac:dyDescent="0.25">
      <c r="A2" s="6"/>
    </row>
    <row r="12" spans="1:18" x14ac:dyDescent="0.25">
      <c r="R12">
        <v>1188</v>
      </c>
    </row>
    <row r="13" spans="1:18" x14ac:dyDescent="0.25">
      <c r="R13">
        <v>35</v>
      </c>
    </row>
    <row r="14" spans="1:18" x14ac:dyDescent="0.25">
      <c r="R14">
        <f>SUM(R12:R13)</f>
        <v>1223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1:T19"/>
  <sheetViews>
    <sheetView zoomScaleNormal="100" workbookViewId="0">
      <selection activeCell="T23" sqref="T23"/>
    </sheetView>
  </sheetViews>
  <sheetFormatPr defaultRowHeight="15" x14ac:dyDescent="0.25"/>
  <cols>
    <col min="20" max="20" width="23.140625" customWidth="1"/>
  </cols>
  <sheetData>
    <row r="11" spans="18:20" x14ac:dyDescent="0.25">
      <c r="R11">
        <v>780</v>
      </c>
    </row>
    <row r="12" spans="18:20" x14ac:dyDescent="0.25">
      <c r="R12">
        <v>35</v>
      </c>
    </row>
    <row r="13" spans="18:20" x14ac:dyDescent="0.25">
      <c r="R13">
        <f>SUM(R11:R12)</f>
        <v>815</v>
      </c>
    </row>
    <row r="14" spans="18:20" x14ac:dyDescent="0.25">
      <c r="T14">
        <v>14600000</v>
      </c>
    </row>
    <row r="15" spans="18:20" x14ac:dyDescent="0.25">
      <c r="T15">
        <v>1022000</v>
      </c>
    </row>
    <row r="16" spans="18:20" x14ac:dyDescent="0.25">
      <c r="T16">
        <v>30000</v>
      </c>
    </row>
    <row r="17" spans="20:20" x14ac:dyDescent="0.25">
      <c r="T17">
        <f>SUM(T14:T16)</f>
        <v>15652000</v>
      </c>
    </row>
    <row r="18" spans="20:20" ht="3.75" customHeight="1" x14ac:dyDescent="0.25"/>
    <row r="19" spans="20:20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15:U18"/>
  <sheetViews>
    <sheetView topLeftCell="A7" zoomScaleNormal="100" workbookViewId="0">
      <selection activeCell="U18" sqref="U18"/>
    </sheetView>
  </sheetViews>
  <sheetFormatPr defaultRowHeight="15" x14ac:dyDescent="0.25"/>
  <cols>
    <col min="21" max="21" width="23" customWidth="1"/>
  </cols>
  <sheetData>
    <row r="15" spans="17:21" x14ac:dyDescent="0.25">
      <c r="U15">
        <v>30000000</v>
      </c>
    </row>
    <row r="16" spans="17:21" x14ac:dyDescent="0.25">
      <c r="Q16">
        <v>171.74</v>
      </c>
      <c r="R16">
        <f>Q16*10.764</f>
        <v>1848.6093599999999</v>
      </c>
      <c r="U16">
        <v>2100000</v>
      </c>
    </row>
    <row r="17" spans="17:21" x14ac:dyDescent="0.25">
      <c r="Q17">
        <v>9.2899999999999991</v>
      </c>
      <c r="R17">
        <f>Q17*10.764</f>
        <v>99.997559999999979</v>
      </c>
      <c r="U17">
        <v>30000</v>
      </c>
    </row>
    <row r="18" spans="17:21" x14ac:dyDescent="0.25">
      <c r="R18">
        <f>SUM(R16:R17)</f>
        <v>1948.6069199999999</v>
      </c>
      <c r="U18">
        <f>SUM(U15:U17)</f>
        <v>32130000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"/>
  <sheetViews>
    <sheetView topLeftCell="F1" zoomScaleNormal="100" workbookViewId="0">
      <selection activeCell="Y14" sqref="Y14"/>
    </sheetView>
  </sheetViews>
  <sheetFormatPr defaultRowHeight="15" x14ac:dyDescent="0.25"/>
  <sheetData>
    <row r="1" spans="7:7" x14ac:dyDescent="0.25">
      <c r="G1" s="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2024-11-21T06:11:14Z</dcterms:modified>
</cp:coreProperties>
</file>