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mises Yasmin Firoza Firani - SBI - Approx\"/>
    </mc:Choice>
  </mc:AlternateContent>
  <xr:revisionPtr revIDLastSave="0" documentId="13_ncr:1_{2EF2595A-7E9A-483D-8F11-9D82B39514C2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U14" i="16" l="1"/>
  <c r="T12" i="15"/>
  <c r="G35" i="4"/>
  <c r="F35" i="4"/>
  <c r="S15" i="14"/>
  <c r="U13" i="13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<sst xmlns="http://schemas.openxmlformats.org/spreadsheetml/2006/main" count="51" uniqueCount="45">
  <si>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</si>
  <si>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</si>
  <si>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</si>
  <si>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</si>
  <si>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</si>
  <si>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</si>
  <si>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</si>
  <si>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</si>
  <si>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</si>
  <si>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</si>
  <si>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</si>
  <si>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</si>
  <si>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</si>
  <si>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</si>
  <si>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</si>
  <si>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</si>
  <si>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</si>
  <si>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</si>
  <si>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</si>
  <si>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</si>
  <si>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</si>
  <si>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</si>
  <si>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</si>
  <si>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</si>
  <si>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</si>
  <si>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</si>
  <si>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</si>
  <si>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</si>
  <si>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</si>
  <si>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</si>
  <si>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</si>
  <si>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</si>
  <si>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</si>
  <si>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</si>
  <si>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</si>
  <si>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</si>
  <si>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</si>
  <si>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</si>
  <si>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</si>
  <si>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</si>
  <si>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HLC CBD Belapur )  -  mises Yasmin Firoza Firani</t>
  </si>
  <si>
    <t>Agree CA</t>
  </si>
  <si>
    <t>Bal</t>
  </si>
  <si>
    <t>Nitch</t>
  </si>
  <si>
    <t>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</si>
</sst>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163139</xdr:colOff>
      <xdr:row>42</xdr:row>
      <xdr:rowOff>86790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BE22CD-3876-4E18-93B7-D4EB8AFC2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97539" cy="76305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48823</xdr:colOff>
      <xdr:row>48</xdr:row>
      <xdr:rowOff>105906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F01EBA-6B1F-426D-8AFE-F0B8B15FD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583223" cy="81069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105981</xdr:colOff>
      <xdr:row>43</xdr:row>
      <xdr:rowOff>67801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AD12F8-AA7C-4C83-818B-EF253ABC26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40381" cy="80688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201244</xdr:colOff>
      <xdr:row>43</xdr:row>
      <xdr:rowOff>29649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7D3EDB-DAF5-4DD1-AD54-75488C503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35644" cy="76972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11</xdr:col>
      <xdr:colOff>562989</xdr:colOff>
      <xdr:row>52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66E0B5-BFBC-42CF-A648-176596E9B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268589" cy="85927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2</xdr:row>
      <xdr:rowOff>0</xdr:rowOff>
    </xdr:from>
    <xdr:to>
      <xdr:col>18</xdr:col>
      <xdr:colOff>477252</xdr:colOff>
      <xdr:row>43</xdr:row>
      <xdr:rowOff>182090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05E84A-EBC2-49FD-8C5C-4B3C47B6E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67200" y="381000"/>
          <a:ext cx="7182852" cy="79925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458200</xdr:colOff>
      <xdr:row>44</xdr:row>
      <xdr:rowOff>172617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98A29C-20BF-4B6C-AD01-55B972201E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163800" cy="8364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topLeftCell="A2" zoomScaleNormal="100" workbookViewId="0">
      <selection activeCell="R24" sqref="R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646</v>
      </c>
      <c r="C3" s="4">
        <f>B3*1.2</f>
        <v>775.19999999999993</v>
      </c>
      <c r="D3" s="4">
        <f t="shared" ref="D3:D14" si="2">C3*1.2</f>
        <v>930.2399999999999</v>
      </c>
      <c r="E3" s="5">
        <f t="shared" ref="E3:E14" si="3">R3</f>
        <v>5500000</v>
      </c>
      <c r="F3" s="9">
        <f t="shared" ref="F3:F14" si="4">ROUND((E3/B3),0)</f>
        <v>8514</v>
      </c>
      <c r="G3" s="9">
        <f t="shared" ref="G3:G14" si="5">ROUND((E3/C3),0)</f>
        <v>7095</v>
      </c>
      <c r="H3" s="9">
        <f t="shared" ref="H3:H14" si="6">ROUND((E3/D3),0)</f>
        <v>5912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646</v>
      </c>
      <c r="R3" s="2">
        <v>5500000</v>
      </c>
    </row>
    <row r="4" spans="1:20" s="44" customFormat="1" x14ac:dyDescent="0.25">
      <c r="A4" s="45">
        <f t="shared" ref="A4:A9" si="9">N4</f>
        <v>0</v>
      </c>
      <c r="B4" s="45">
        <f t="shared" ref="B4:B9" si="10">Q4</f>
        <v>771</v>
      </c>
      <c r="C4" s="45">
        <f t="shared" ref="C4:C9" si="11">B4*1.2</f>
        <v>925.19999999999993</v>
      </c>
      <c r="D4" s="45">
        <f t="shared" ref="D4:D9" si="12">C4*1.2</f>
        <v>1110.2399999999998</v>
      </c>
      <c r="E4" s="46">
        <f t="shared" ref="E4:E9" si="13">R4</f>
        <v>9584000</v>
      </c>
      <c r="F4" s="45">
        <f t="shared" ref="F4:F9" si="14">ROUND((E4/B4),0)</f>
        <v>12431</v>
      </c>
      <c r="G4" s="45">
        <f t="shared" ref="G4:G9" si="15">ROUND((E4/C4),0)</f>
        <v>10359</v>
      </c>
      <c r="H4" s="45">
        <f t="shared" ref="H4:H9" si="16">ROUND((E4/D4),0)</f>
        <v>8632</v>
      </c>
      <c r="I4" s="45" t="e">
        <f>#REF!</f>
        <v>#REF!</v>
      </c>
      <c r="J4" s="45">
        <f t="shared" ref="J4:J9" si="17">S4</f>
        <v>0</v>
      </c>
      <c r="O4" s="44">
        <v>0</v>
      </c>
      <c r="P4" s="44">
        <f t="shared" ref="P4:P9" si="18">O4/1.2</f>
        <v>0</v>
      </c>
      <c r="Q4" s="44">
        <v>771</v>
      </c>
      <c r="R4" s="47">
        <v>9584000</v>
      </c>
    </row>
    <row r="5" spans="1:20" s="44" customFormat="1" x14ac:dyDescent="0.25">
      <c r="A5" s="45">
        <f t="shared" si="9"/>
        <v>0</v>
      </c>
      <c r="B5" s="45">
        <f t="shared" si="10"/>
        <v>646</v>
      </c>
      <c r="C5" s="45">
        <f t="shared" si="11"/>
        <v>775.19999999999993</v>
      </c>
      <c r="D5" s="45">
        <f t="shared" si="12"/>
        <v>930.2399999999999</v>
      </c>
      <c r="E5" s="46">
        <f t="shared" si="13"/>
        <v>7809365</v>
      </c>
      <c r="F5" s="45">
        <f t="shared" si="14"/>
        <v>12089</v>
      </c>
      <c r="G5" s="45">
        <f t="shared" si="15"/>
        <v>10074</v>
      </c>
      <c r="H5" s="45">
        <f t="shared" si="16"/>
        <v>8395</v>
      </c>
      <c r="I5" s="45" t="e">
        <f>#REF!</f>
        <v>#REF!</v>
      </c>
      <c r="J5" s="45">
        <f t="shared" si="17"/>
        <v>0</v>
      </c>
      <c r="O5" s="44">
        <v>0</v>
      </c>
      <c r="P5" s="44">
        <f t="shared" si="18"/>
        <v>0</v>
      </c>
      <c r="Q5" s="44">
        <v>646</v>
      </c>
      <c r="R5" s="47">
        <v>7809365</v>
      </c>
    </row>
    <row r="6" spans="1:20" x14ac:dyDescent="0.25">
      <c r="A6" s="4">
        <f t="shared" si="9"/>
        <v>0</v>
      </c>
      <c r="B6" s="4">
        <f t="shared" si="10"/>
        <v>492</v>
      </c>
      <c r="C6" s="4">
        <f t="shared" si="11"/>
        <v>590.4</v>
      </c>
      <c r="D6" s="4">
        <f t="shared" si="12"/>
        <v>708.4799999999999</v>
      </c>
      <c r="E6" s="5">
        <f t="shared" si="13"/>
        <v>6800000</v>
      </c>
      <c r="F6" s="9">
        <f t="shared" si="14"/>
        <v>13821</v>
      </c>
      <c r="G6" s="9">
        <f t="shared" si="15"/>
        <v>11518</v>
      </c>
      <c r="H6" s="9">
        <f t="shared" si="16"/>
        <v>9598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492</v>
      </c>
      <c r="R6" s="2">
        <v>6800000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ref="Q7:Q9" si="19">P7/1.2</f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755</v>
      </c>
      <c r="C16" s="4">
        <f>B16*1.2</f>
        <v>906</v>
      </c>
      <c r="D16" s="4">
        <f t="shared" ref="D16:D28" si="34">C16*1.2</f>
        <v>1087.2</v>
      </c>
      <c r="E16" s="5">
        <f t="shared" ref="E16:E28" si="35">R16</f>
        <v>10500000</v>
      </c>
      <c r="F16" s="9">
        <f t="shared" ref="F16:F28" si="36">ROUND((E16/B16),0)</f>
        <v>13907</v>
      </c>
      <c r="G16" s="9">
        <f t="shared" ref="G16:G28" si="37">ROUND((E16/C16),0)</f>
        <v>11589</v>
      </c>
      <c r="H16" s="9">
        <f t="shared" ref="H16:H28" si="38">ROUND((E16/D16),0)</f>
        <v>9658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755</v>
      </c>
      <c r="R16" s="2">
        <v>10500000</v>
      </c>
    </row>
    <row r="17" spans="1:24" s="44" customFormat="1" x14ac:dyDescent="0.25">
      <c r="A17" s="45">
        <f t="shared" si="32"/>
        <v>0</v>
      </c>
      <c r="B17" s="45">
        <f t="shared" si="33"/>
        <v>426</v>
      </c>
      <c r="C17" s="45">
        <f t="shared" ref="C17:C28" si="41">B17*1.2</f>
        <v>511.2</v>
      </c>
      <c r="D17" s="45">
        <f t="shared" si="34"/>
        <v>613.43999999999994</v>
      </c>
      <c r="E17" s="46">
        <f t="shared" si="35"/>
        <v>6200000</v>
      </c>
      <c r="F17" s="45">
        <f t="shared" si="36"/>
        <v>14554</v>
      </c>
      <c r="G17" s="45">
        <f t="shared" si="37"/>
        <v>12128</v>
      </c>
      <c r="H17" s="45">
        <f t="shared" si="38"/>
        <v>10107</v>
      </c>
      <c r="I17" s="45" t="e">
        <f>#REF!</f>
        <v>#REF!</v>
      </c>
      <c r="J17" s="45">
        <f t="shared" si="39"/>
        <v>0</v>
      </c>
      <c r="O17" s="44">
        <v>0</v>
      </c>
      <c r="P17" s="44">
        <f t="shared" si="40"/>
        <v>0</v>
      </c>
      <c r="Q17" s="44">
        <v>426</v>
      </c>
      <c r="R17" s="47">
        <v>6200000</v>
      </c>
    </row>
    <row r="18" spans="1:24" s="44" customFormat="1" x14ac:dyDescent="0.25">
      <c r="A18" s="45">
        <f t="shared" si="32"/>
        <v>0</v>
      </c>
      <c r="B18" s="45">
        <f t="shared" si="33"/>
        <v>408</v>
      </c>
      <c r="C18" s="45">
        <f t="shared" si="41"/>
        <v>489.59999999999997</v>
      </c>
      <c r="D18" s="45">
        <f t="shared" si="34"/>
        <v>587.52</v>
      </c>
      <c r="E18" s="46">
        <f t="shared" si="35"/>
        <v>5500000</v>
      </c>
      <c r="F18" s="45">
        <f t="shared" si="36"/>
        <v>13480</v>
      </c>
      <c r="G18" s="45">
        <f t="shared" si="37"/>
        <v>11234</v>
      </c>
      <c r="H18" s="45">
        <f t="shared" si="38"/>
        <v>9361</v>
      </c>
      <c r="I18" s="45" t="e">
        <f>#REF!</f>
        <v>#REF!</v>
      </c>
      <c r="J18" s="45">
        <f t="shared" si="39"/>
        <v>0</v>
      </c>
      <c r="O18" s="44">
        <v>0</v>
      </c>
      <c r="P18" s="44">
        <f t="shared" si="40"/>
        <v>0</v>
      </c>
      <c r="Q18" s="44">
        <v>408</v>
      </c>
      <c r="R18" s="47">
        <v>5500000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  <c r="T19" s="44"/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12500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41</v>
      </c>
      <c r="F31" s="7">
        <v>50.8</v>
      </c>
      <c r="S31" s="10"/>
      <c r="T31" s="10"/>
      <c r="U31" s="17" t="s">
        <v>15</v>
      </c>
      <c r="V31" s="18"/>
      <c r="W31" s="19">
        <f>W29-W30</f>
        <v>10000</v>
      </c>
      <c r="X31" s="22"/>
    </row>
    <row r="32" spans="1:24" ht="15.75" x14ac:dyDescent="0.25">
      <c r="E32" t="s">
        <v>42</v>
      </c>
      <c r="F32" s="7">
        <v>4.97</v>
      </c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4" ht="15.75" x14ac:dyDescent="0.25">
      <c r="E33" t="s">
        <v>43</v>
      </c>
      <c r="F33" s="7">
        <v>2.75</v>
      </c>
      <c r="S33" s="10"/>
      <c r="T33" s="10"/>
      <c r="U33" s="17" t="s">
        <v>17</v>
      </c>
      <c r="V33" s="23"/>
      <c r="W33" s="24">
        <f>X33-X34</f>
        <v>4</v>
      </c>
      <c r="X33" s="25">
        <v>2024</v>
      </c>
    </row>
    <row r="34" spans="5:24" ht="15.75" x14ac:dyDescent="0.25">
      <c r="E34" t="s">
        <v>44</v>
      </c>
      <c r="F34" s="7">
        <v>1.56</v>
      </c>
      <c r="S34" s="10"/>
      <c r="T34" s="10"/>
      <c r="U34" s="17" t="s">
        <v>18</v>
      </c>
      <c r="V34" s="23"/>
      <c r="W34" s="24">
        <f>W35-W33</f>
        <v>56</v>
      </c>
      <c r="X34" s="40">
        <v>2020</v>
      </c>
    </row>
    <row r="35" spans="5:24" ht="15.75" x14ac:dyDescent="0.25">
      <c r="F35" s="7">
        <f>SUM(F31:F34)</f>
        <v>60.08</v>
      </c>
      <c r="G35">
        <f>F35*10.764</f>
        <v>646.70111999999995</v>
      </c>
      <c r="S35" s="10"/>
      <c r="T35" s="10"/>
      <c r="U35" s="17" t="s">
        <v>19</v>
      </c>
      <c r="V35" s="23"/>
      <c r="W35" s="24">
        <v>60</v>
      </c>
      <c r="X35" s="24"/>
    </row>
    <row r="36" spans="5:24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6</v>
      </c>
      <c r="X36" s="24"/>
    </row>
    <row r="37" spans="5:24" ht="15.75" x14ac:dyDescent="0.25">
      <c r="U37" s="17"/>
      <c r="V37" s="26"/>
      <c r="W37" s="27">
        <v>0</v>
      </c>
      <c r="X37" s="27"/>
    </row>
    <row r="38" spans="5:24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5:24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5:24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10000</v>
      </c>
      <c r="X40" s="22"/>
    </row>
    <row r="41" spans="5:24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4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12500</v>
      </c>
      <c r="X42" s="22"/>
    </row>
    <row r="43" spans="5:24" ht="15.75" x14ac:dyDescent="0.25">
      <c r="S43" s="10"/>
      <c r="T43" s="10"/>
      <c r="U43" s="23"/>
      <c r="V43" s="23"/>
      <c r="W43" s="24"/>
      <c r="X43" s="24"/>
    </row>
    <row r="44" spans="5:24" ht="15.75" x14ac:dyDescent="0.25">
      <c r="S44" s="10"/>
      <c r="T44" s="10"/>
      <c r="U44" s="28" t="s">
        <v>38</v>
      </c>
      <c r="V44" s="30"/>
      <c r="W44" s="25">
        <v>647</v>
      </c>
      <c r="X44" s="24"/>
    </row>
    <row r="45" spans="5:24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8087500</v>
      </c>
      <c r="X45" s="33"/>
    </row>
    <row r="46" spans="5:24" ht="15.75" x14ac:dyDescent="0.25">
      <c r="S46" s="11"/>
      <c r="T46" s="10"/>
      <c r="U46" s="17" t="s">
        <v>25</v>
      </c>
      <c r="V46" s="23"/>
      <c r="W46" s="34">
        <f>W45*0.95</f>
        <v>7683125</v>
      </c>
    </row>
    <row r="47" spans="5:24" ht="15.75" x14ac:dyDescent="0.25">
      <c r="S47" s="10"/>
      <c r="T47" s="10"/>
      <c r="U47" s="17" t="s">
        <v>26</v>
      </c>
      <c r="V47" s="23"/>
      <c r="W47" s="34">
        <f>W45*0.8</f>
        <v>6470000</v>
      </c>
      <c r="X47" s="34"/>
    </row>
    <row r="48" spans="5:24" ht="15.75" x14ac:dyDescent="0.25"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21:24" ht="15.75" x14ac:dyDescent="0.25">
      <c r="U49" s="36" t="s">
        <v>27</v>
      </c>
      <c r="V49" s="37"/>
      <c r="W49" s="38">
        <f>W30*W44</f>
        <v>1617500</v>
      </c>
      <c r="X49" s="38"/>
    </row>
    <row r="50" spans="21:24" ht="15.75" x14ac:dyDescent="0.25">
      <c r="U50" s="17" t="s">
        <v>28</v>
      </c>
      <c r="V50" s="23"/>
      <c r="W50" s="35"/>
      <c r="X50" s="35"/>
    </row>
    <row r="51" spans="21:24" ht="15.75" x14ac:dyDescent="0.25">
      <c r="U51" s="39" t="s">
        <v>29</v>
      </c>
      <c r="V51" s="35"/>
      <c r="W51" s="34">
        <f>W45*0.025/12</f>
        <v>16848.958333333332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3:U44"/>
  <sheetViews>
    <sheetView zoomScaleNormal="100" workbookViewId="0">
      <selection activeCell="U14" sqref="U14"/>
    </sheetView>
  </sheetViews>
  <sheetFormatPr defaultRowHeight="15" x14ac:dyDescent="0.25"/>
  <sheetData>
    <row r="13" spans="20:21" x14ac:dyDescent="0.25">
      <c r="T13">
        <v>60</v>
      </c>
      <c r="U13">
        <f>T13*10.764</f>
        <v>645.83999999999992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R15:S15"/>
  <sheetViews>
    <sheetView topLeftCell="A9" workbookViewId="0">
      <selection activeCell="S16" sqref="S16"/>
    </sheetView>
  </sheetViews>
  <sheetFormatPr defaultRowHeight="15" x14ac:dyDescent="0.25"/>
  <sheetData>
    <row r="15" spans="18:19" x14ac:dyDescent="0.25">
      <c r="R15">
        <v>71.64</v>
      </c>
      <c r="S15">
        <f>R15*10.764</f>
        <v>771.13295999999991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12"/>
  <sheetViews>
    <sheetView zoomScaleNormal="100" workbookViewId="0">
      <selection activeCell="T13" sqref="T13"/>
    </sheetView>
  </sheetViews>
  <sheetFormatPr defaultRowHeight="15" x14ac:dyDescent="0.25"/>
  <sheetData>
    <row r="2" spans="1:20" x14ac:dyDescent="0.25">
      <c r="A2" s="6"/>
    </row>
    <row r="12" spans="1:20" x14ac:dyDescent="0.25">
      <c r="S12">
        <v>60</v>
      </c>
      <c r="T12">
        <f>S12*10.764</f>
        <v>645.83999999999992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T14:U19"/>
  <sheetViews>
    <sheetView zoomScaleNormal="100" workbookViewId="0">
      <selection activeCell="U15" sqref="U15"/>
    </sheetView>
  </sheetViews>
  <sheetFormatPr defaultRowHeight="15" x14ac:dyDescent="0.25"/>
  <sheetData>
    <row r="14" spans="20:21" x14ac:dyDescent="0.25">
      <c r="T14">
        <v>45.74</v>
      </c>
      <c r="U14">
        <f>T14*10.764</f>
        <v>492.34535999999997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H3" sqref="H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2024-11-06T05:50:18Z</dcterms:modified>
</cp:coreProperties>
</file>