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BOB\MMWR-Vile Parle (West)\Mahavir Meghraj Jain\"/>
    </mc:Choice>
  </mc:AlternateContent>
  <xr:revisionPtr revIDLastSave="0" documentId="13_ncr:1_{1B842D5C-7100-4AA2-ABA0-DA62E4B1E5DC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  <sheet name="Sheet13" sheetId="25" r:id="rId14"/>
    <sheet name="Sheet14" sheetId="26" r:id="rId15"/>
    <sheet name="Sheet15" sheetId="27" r:id="rId16"/>
    <sheet name="Sheet16" sheetId="28" r:id="rId17"/>
  </sheets>
  <calcPr calcId="191029"/>
</workbook>
</file>

<file path=xl/calcChain.xml><?xml version="1.0" encoding="utf-8"?>
<calcChain xmlns="http://schemas.openxmlformats.org/spreadsheetml/2006/main">
  <c r="I27" i="4" l="1"/>
  <c r="H27" i="4"/>
  <c r="I37" i="4"/>
  <c r="Q17" i="4"/>
  <c r="B17" i="4" s="1"/>
  <c r="C17" i="4" s="1"/>
  <c r="D17" i="4" s="1"/>
  <c r="Q16" i="4"/>
  <c r="B16" i="4" s="1"/>
  <c r="C16" i="4" s="1"/>
  <c r="D16" i="4" s="1"/>
  <c r="P21" i="4"/>
  <c r="J21" i="4"/>
  <c r="I21" i="4"/>
  <c r="E21" i="4"/>
  <c r="B21" i="4"/>
  <c r="C21" i="4" s="1"/>
  <c r="D21" i="4" s="1"/>
  <c r="A21" i="4"/>
  <c r="P20" i="4"/>
  <c r="J20" i="4"/>
  <c r="I20" i="4"/>
  <c r="E20" i="4"/>
  <c r="B20" i="4"/>
  <c r="C20" i="4" s="1"/>
  <c r="D20" i="4" s="1"/>
  <c r="A20" i="4"/>
  <c r="P19" i="4"/>
  <c r="J19" i="4"/>
  <c r="I19" i="4"/>
  <c r="E19" i="4"/>
  <c r="B19" i="4"/>
  <c r="C19" i="4" s="1"/>
  <c r="D19" i="4" s="1"/>
  <c r="A19" i="4"/>
  <c r="P18" i="4"/>
  <c r="J18" i="4"/>
  <c r="I18" i="4"/>
  <c r="E18" i="4"/>
  <c r="B18" i="4"/>
  <c r="C18" i="4" s="1"/>
  <c r="D18" i="4" s="1"/>
  <c r="A18" i="4"/>
  <c r="P17" i="4"/>
  <c r="J17" i="4"/>
  <c r="I17" i="4"/>
  <c r="E17" i="4"/>
  <c r="A17" i="4"/>
  <c r="P16" i="4"/>
  <c r="J16" i="4"/>
  <c r="I16" i="4"/>
  <c r="E16" i="4"/>
  <c r="A16" i="4"/>
  <c r="Q15" i="4"/>
  <c r="Q14" i="4"/>
  <c r="Q13" i="4"/>
  <c r="Q12" i="4"/>
  <c r="S12" i="4"/>
  <c r="Q11" i="4"/>
  <c r="S11" i="4"/>
  <c r="I29" i="4"/>
  <c r="H37" i="4"/>
  <c r="J25" i="4"/>
  <c r="I25" i="4"/>
  <c r="I24" i="4"/>
  <c r="H20" i="4" l="1"/>
  <c r="H16" i="4"/>
  <c r="H19" i="4"/>
  <c r="H18" i="4"/>
  <c r="H17" i="4"/>
  <c r="H21" i="4"/>
  <c r="F17" i="4"/>
  <c r="F19" i="4"/>
  <c r="G16" i="4"/>
  <c r="G17" i="4"/>
  <c r="G18" i="4"/>
  <c r="G19" i="4"/>
  <c r="G20" i="4"/>
  <c r="G21" i="4"/>
  <c r="F16" i="4"/>
  <c r="F18" i="4"/>
  <c r="F20" i="4"/>
  <c r="F21" i="4"/>
  <c r="P12" i="4"/>
  <c r="P11" i="4"/>
  <c r="P10" i="4"/>
  <c r="P9" i="4"/>
  <c r="P8" i="4"/>
  <c r="P7" i="4"/>
  <c r="P6" i="4"/>
  <c r="P5" i="4"/>
  <c r="P4" i="4"/>
  <c r="P3" i="4"/>
  <c r="P2" i="4"/>
  <c r="P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J15" i="4"/>
  <c r="I15" i="4"/>
  <c r="E15" i="4"/>
  <c r="A15" i="4"/>
  <c r="P14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<sst xmlns="http://schemas.openxmlformats.org/spreadsheetml/2006/main" count="35" uniqueCount="32">
  <si>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</si>
  <si>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</si>
  <si>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</si>
  <si>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</si>
  <si>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</si>
  <si>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</si>
  <si>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</si>
  <si>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</si>
  <si>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</si>
  <si>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</si>
  <si>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</si>
  <si>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</si>
  <si>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</si>
  <si>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Flat no 501 D wing Tower ciana Atmosphre 02 Mulund goregaon link road near fortis hospital mulund west </t>
  </si>
  <si>
    <t>rera ca</t>
  </si>
  <si>
    <t>bua</t>
  </si>
  <si>
    <t>rate on ca</t>
  </si>
  <si>
    <t>fmv</t>
  </si>
  <si>
    <t>rv required - 2.5 cr</t>
  </si>
  <si>
    <t>agreemetn  - 17.02.23</t>
  </si>
  <si>
    <t>av</t>
  </si>
  <si>
    <t>sd</t>
  </si>
  <si>
    <t>rd</t>
  </si>
  <si>
    <t>mv</t>
  </si>
  <si>
    <t>06.09.24</t>
  </si>
  <si>
    <t>17.08.24</t>
  </si>
  <si>
    <t>16.08.24</t>
  </si>
  <si>
    <t>27.02.24</t>
  </si>
  <si>
    <t>15.03.24</t>
  </si>
  <si>
    <t>25.10.24</t>
  </si>
  <si>
    <t>07.10.24</t>
  </si>
  <si>
    <t>parking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</si>
</sst>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334613</xdr:colOff>
      <xdr:row>47</xdr:row>
      <xdr:rowOff>153607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7E9986F-1348-4ACB-9A46-1BC6410398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69013" cy="86499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477508</xdr:colOff>
      <xdr:row>51</xdr:row>
      <xdr:rowOff>39302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60DB99C-B93A-4245-A6B0-1D8A89C670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9011908" cy="861180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563245</xdr:colOff>
      <xdr:row>46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B43FB84-09A4-48DE-BD85-021E7EB52D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097645" cy="864038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582297</xdr:colOff>
      <xdr:row>48</xdr:row>
      <xdr:rowOff>58361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40A9FF0-7B03-46DA-834D-6C40FBDE2F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116697" cy="86784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582297</xdr:colOff>
      <xdr:row>52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6FF17D-46F4-4C2B-BCC2-3F3B91A373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9116697" cy="86784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582297</xdr:colOff>
      <xdr:row>45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AFA0ADA-12C0-4E9D-B97F-02B0969EB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9116697" cy="864990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410823</xdr:colOff>
      <xdr:row>46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E26A69D-61A7-46F7-A94B-F3007C98D9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45223" cy="864990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372718</xdr:colOff>
      <xdr:row>46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DC2B6F-EE1C-425B-806C-1A0F9A4C5C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07118" cy="864038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372718</xdr:colOff>
      <xdr:row>46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9A9340E-1F43-4A6A-9B34-070895EDD1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07118" cy="866896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238125</xdr:colOff>
      <xdr:row>54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EBEF0EE-D207-4939-BC6E-510B08F6B4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53325" cy="101536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</xdr:row>
      <xdr:rowOff>0</xdr:rowOff>
    </xdr:from>
    <xdr:to>
      <xdr:col>15</xdr:col>
      <xdr:colOff>238125</xdr:colOff>
      <xdr:row>55</xdr:row>
      <xdr:rowOff>47625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2E6FB6B-2A38-4487-B021-8BE57ED11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28800" y="571500"/>
          <a:ext cx="7553325" cy="99536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238125</xdr:colOff>
      <xdr:row>54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528B9FF-EC0A-4ABA-9A20-8E181FA824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53325" cy="10210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56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D98A54B-6D99-430F-9C81-ED425E402F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07823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53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1B2FD2-06B4-4418-AA8B-58BACF47BB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01536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58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70F697A-D823-48E9-B9AD-9773A152E9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2109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54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41D70A7-555C-47FC-A469-3BDAFEE379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0353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2"/>
  <sheetViews>
    <sheetView tabSelected="1" topLeftCell="D1" zoomScaleNormal="100" workbookViewId="0">
      <selection activeCell="I28" sqref="I28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1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9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1" x14ac:dyDescent="0.25">
      <c r="A2" s="4">
        <f t="shared" ref="A2:A15" si="0">N2</f>
        <v>0</v>
      </c>
      <c r="B2" s="4">
        <f t="shared" ref="B2:B15" si="1">Q2</f>
        <v>572</v>
      </c>
      <c r="C2" s="4">
        <f>B2*1.2</f>
        <v>686.4</v>
      </c>
      <c r="D2" s="4">
        <f t="shared" ref="D2:D13" si="2">C2*1.2</f>
        <v>823.68</v>
      </c>
      <c r="E2" s="16">
        <f t="shared" ref="E2:E13" si="3">R2</f>
        <v>16000000</v>
      </c>
      <c r="F2" s="10">
        <f t="shared" ref="F2:F13" si="4">ROUND((E2/B2),0)</f>
        <v>27972</v>
      </c>
      <c r="G2" s="10">
        <f t="shared" ref="G2:G13" si="5">ROUND((E2/C2),0)</f>
        <v>23310</v>
      </c>
      <c r="H2" s="10">
        <f t="shared" ref="H2:H13" si="6">ROUND((E2/D2),0)</f>
        <v>19425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572</v>
      </c>
      <c r="R2" s="2">
        <v>16000000</v>
      </c>
      <c r="S2" s="8"/>
      <c r="T2" s="8"/>
    </row>
    <row r="3" spans="1:21" x14ac:dyDescent="0.25">
      <c r="A3" s="4">
        <f t="shared" si="0"/>
        <v>0</v>
      </c>
      <c r="B3" s="4">
        <f t="shared" si="1"/>
        <v>792</v>
      </c>
      <c r="C3" s="4">
        <f t="shared" ref="C3:C15" si="9">B3*1.2</f>
        <v>950.4</v>
      </c>
      <c r="D3" s="4">
        <f t="shared" si="2"/>
        <v>1140.48</v>
      </c>
      <c r="E3" s="16">
        <f t="shared" si="3"/>
        <v>27700000</v>
      </c>
      <c r="F3" s="10">
        <f t="shared" si="4"/>
        <v>34975</v>
      </c>
      <c r="G3" s="10">
        <f t="shared" si="5"/>
        <v>29146</v>
      </c>
      <c r="H3" s="10">
        <f t="shared" si="6"/>
        <v>24288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792</v>
      </c>
      <c r="R3" s="2">
        <v>27700000</v>
      </c>
      <c r="S3" s="8"/>
      <c r="T3" s="8"/>
    </row>
    <row r="4" spans="1:21" x14ac:dyDescent="0.25">
      <c r="A4" s="4">
        <f t="shared" si="0"/>
        <v>0</v>
      </c>
      <c r="B4" s="4">
        <f t="shared" si="1"/>
        <v>870</v>
      </c>
      <c r="C4" s="4">
        <f t="shared" si="9"/>
        <v>1044</v>
      </c>
      <c r="D4" s="4">
        <f t="shared" si="2"/>
        <v>1252.8</v>
      </c>
      <c r="E4" s="16">
        <f t="shared" si="3"/>
        <v>25500000</v>
      </c>
      <c r="F4" s="10">
        <f t="shared" si="4"/>
        <v>29310</v>
      </c>
      <c r="G4" s="10">
        <f t="shared" si="5"/>
        <v>24425</v>
      </c>
      <c r="H4" s="10">
        <f t="shared" si="6"/>
        <v>20354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870</v>
      </c>
      <c r="R4" s="2">
        <v>25500000</v>
      </c>
      <c r="S4" s="8"/>
      <c r="T4" s="8"/>
      <c r="U4">
        <v>16</v>
      </c>
    </row>
    <row r="5" spans="1:21" x14ac:dyDescent="0.25">
      <c r="A5" s="4">
        <f t="shared" si="0"/>
        <v>0</v>
      </c>
      <c r="B5" s="4">
        <f t="shared" si="1"/>
        <v>800</v>
      </c>
      <c r="C5" s="4">
        <f t="shared" si="9"/>
        <v>960</v>
      </c>
      <c r="D5" s="4">
        <f t="shared" si="2"/>
        <v>1152</v>
      </c>
      <c r="E5" s="16">
        <f t="shared" si="3"/>
        <v>24000000</v>
      </c>
      <c r="F5" s="10">
        <f t="shared" si="4"/>
        <v>30000</v>
      </c>
      <c r="G5" s="10">
        <f t="shared" si="5"/>
        <v>25000</v>
      </c>
      <c r="H5" s="10">
        <f t="shared" si="6"/>
        <v>20833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800</v>
      </c>
      <c r="R5" s="2">
        <v>24000000</v>
      </c>
      <c r="S5" s="8"/>
      <c r="T5" s="8"/>
      <c r="U5">
        <v>12</v>
      </c>
    </row>
    <row r="6" spans="1:21" x14ac:dyDescent="0.25">
      <c r="A6" s="4">
        <f t="shared" si="0"/>
        <v>0</v>
      </c>
      <c r="B6" s="4">
        <f t="shared" si="1"/>
        <v>753</v>
      </c>
      <c r="C6" s="4">
        <f t="shared" si="9"/>
        <v>903.6</v>
      </c>
      <c r="D6" s="4">
        <f t="shared" si="2"/>
        <v>1084.32</v>
      </c>
      <c r="E6" s="16">
        <f t="shared" si="3"/>
        <v>22800000</v>
      </c>
      <c r="F6" s="15">
        <f t="shared" si="4"/>
        <v>30279</v>
      </c>
      <c r="G6" s="10">
        <f t="shared" si="5"/>
        <v>25232</v>
      </c>
      <c r="H6" s="10">
        <f t="shared" si="6"/>
        <v>21027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753</v>
      </c>
      <c r="R6" s="2">
        <v>22800000</v>
      </c>
      <c r="S6" s="8"/>
      <c r="T6" s="8"/>
    </row>
    <row r="7" spans="1:21" x14ac:dyDescent="0.25">
      <c r="A7" s="4">
        <f t="shared" si="0"/>
        <v>0</v>
      </c>
      <c r="B7" s="4">
        <f t="shared" si="1"/>
        <v>781</v>
      </c>
      <c r="C7" s="4">
        <f t="shared" si="9"/>
        <v>937.19999999999993</v>
      </c>
      <c r="D7" s="4">
        <f t="shared" si="2"/>
        <v>1124.6399999999999</v>
      </c>
      <c r="E7" s="16">
        <f t="shared" si="3"/>
        <v>22000000</v>
      </c>
      <c r="F7" s="10">
        <f t="shared" si="4"/>
        <v>28169</v>
      </c>
      <c r="G7" s="10">
        <f t="shared" si="5"/>
        <v>23474</v>
      </c>
      <c r="H7" s="10">
        <f t="shared" si="6"/>
        <v>19562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781</v>
      </c>
      <c r="R7" s="2">
        <v>22000000</v>
      </c>
      <c r="S7" s="8"/>
      <c r="T7" s="8"/>
      <c r="U7">
        <v>7</v>
      </c>
    </row>
    <row r="8" spans="1:21" x14ac:dyDescent="0.25">
      <c r="A8" s="4">
        <f t="shared" si="0"/>
        <v>0</v>
      </c>
      <c r="B8" s="4">
        <f t="shared" si="1"/>
        <v>821</v>
      </c>
      <c r="C8" s="4">
        <f t="shared" si="9"/>
        <v>985.19999999999993</v>
      </c>
      <c r="D8" s="4">
        <f t="shared" si="2"/>
        <v>1182.2399999999998</v>
      </c>
      <c r="E8" s="16">
        <f t="shared" si="3"/>
        <v>25000000</v>
      </c>
      <c r="F8" s="15">
        <f t="shared" si="4"/>
        <v>30451</v>
      </c>
      <c r="G8" s="10">
        <f t="shared" si="5"/>
        <v>25376</v>
      </c>
      <c r="H8" s="10">
        <f t="shared" si="6"/>
        <v>21146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821</v>
      </c>
      <c r="R8" s="2">
        <v>25000000</v>
      </c>
      <c r="S8" s="8"/>
      <c r="T8" s="8"/>
      <c r="U8">
        <v>33</v>
      </c>
    </row>
    <row r="9" spans="1:21" x14ac:dyDescent="0.25">
      <c r="A9" s="4">
        <f t="shared" si="0"/>
        <v>0</v>
      </c>
      <c r="B9" s="4">
        <f t="shared" si="1"/>
        <v>763</v>
      </c>
      <c r="C9" s="4">
        <f t="shared" si="9"/>
        <v>915.6</v>
      </c>
      <c r="D9" s="4">
        <f t="shared" si="2"/>
        <v>1098.72</v>
      </c>
      <c r="E9" s="16">
        <f t="shared" si="3"/>
        <v>26000000</v>
      </c>
      <c r="F9" s="10">
        <f t="shared" si="4"/>
        <v>34076</v>
      </c>
      <c r="G9" s="10">
        <f t="shared" si="5"/>
        <v>28397</v>
      </c>
      <c r="H9" s="10">
        <f t="shared" si="6"/>
        <v>23664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v>763</v>
      </c>
      <c r="R9" s="2">
        <v>26000000</v>
      </c>
      <c r="S9" s="8"/>
      <c r="T9" s="8"/>
      <c r="U9">
        <v>20</v>
      </c>
    </row>
    <row r="10" spans="1:21" x14ac:dyDescent="0.25">
      <c r="A10" s="4">
        <f t="shared" si="0"/>
        <v>0</v>
      </c>
      <c r="B10" s="4">
        <f t="shared" si="1"/>
        <v>975</v>
      </c>
      <c r="C10" s="4">
        <f t="shared" si="9"/>
        <v>1170</v>
      </c>
      <c r="D10" s="4">
        <f t="shared" si="2"/>
        <v>1404</v>
      </c>
      <c r="E10" s="16">
        <f t="shared" si="3"/>
        <v>30000000</v>
      </c>
      <c r="F10" s="10">
        <f t="shared" si="4"/>
        <v>30769</v>
      </c>
      <c r="G10" s="10">
        <f t="shared" si="5"/>
        <v>25641</v>
      </c>
      <c r="H10" s="10">
        <f t="shared" si="6"/>
        <v>21368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v>975</v>
      </c>
      <c r="R10" s="2">
        <v>30000000</v>
      </c>
      <c r="S10" s="8"/>
      <c r="T10" s="8"/>
    </row>
    <row r="11" spans="1:21" x14ac:dyDescent="0.25">
      <c r="A11" s="4">
        <f t="shared" si="0"/>
        <v>0</v>
      </c>
      <c r="B11" s="4">
        <f t="shared" si="1"/>
        <v>892.01267999999982</v>
      </c>
      <c r="C11" s="4">
        <f t="shared" si="9"/>
        <v>1070.4152159999996</v>
      </c>
      <c r="D11" s="4">
        <f t="shared" si="2"/>
        <v>1284.4982591999994</v>
      </c>
      <c r="E11" s="16">
        <f t="shared" si="3"/>
        <v>21588271</v>
      </c>
      <c r="F11" s="10">
        <f t="shared" si="4"/>
        <v>24202</v>
      </c>
      <c r="G11" s="10">
        <f t="shared" si="5"/>
        <v>20168</v>
      </c>
      <c r="H11" s="10">
        <f t="shared" si="6"/>
        <v>16807</v>
      </c>
      <c r="I11" s="4" t="e">
        <f>#REF!</f>
        <v>#REF!</v>
      </c>
      <c r="J11" s="4">
        <f t="shared" si="7"/>
        <v>82.86999999999999</v>
      </c>
      <c r="O11">
        <v>0</v>
      </c>
      <c r="P11">
        <f t="shared" si="8"/>
        <v>0</v>
      </c>
      <c r="Q11">
        <f>S11*10.764</f>
        <v>892.01267999999982</v>
      </c>
      <c r="R11" s="2">
        <v>21588271</v>
      </c>
      <c r="S11" s="8">
        <f>79.71+3.16</f>
        <v>82.86999999999999</v>
      </c>
      <c r="T11" s="8" t="s">
        <v>29</v>
      </c>
      <c r="U11">
        <v>28</v>
      </c>
    </row>
    <row r="12" spans="1:21" x14ac:dyDescent="0.25">
      <c r="A12" s="4">
        <f t="shared" si="0"/>
        <v>0</v>
      </c>
      <c r="B12" s="4">
        <f t="shared" si="1"/>
        <v>763.05995999999982</v>
      </c>
      <c r="C12" s="4">
        <f t="shared" si="9"/>
        <v>915.67195199999981</v>
      </c>
      <c r="D12" s="4">
        <f t="shared" si="2"/>
        <v>1098.8063423999997</v>
      </c>
      <c r="E12" s="16">
        <f t="shared" si="3"/>
        <v>22000000</v>
      </c>
      <c r="F12" s="10">
        <f t="shared" si="4"/>
        <v>28831</v>
      </c>
      <c r="G12" s="10">
        <f t="shared" si="5"/>
        <v>24026</v>
      </c>
      <c r="H12" s="10">
        <f t="shared" si="6"/>
        <v>20022</v>
      </c>
      <c r="I12" s="4" t="e">
        <f>#REF!</f>
        <v>#REF!</v>
      </c>
      <c r="J12" s="4">
        <f t="shared" si="7"/>
        <v>70.889999999999986</v>
      </c>
      <c r="O12">
        <v>0</v>
      </c>
      <c r="P12">
        <f t="shared" si="8"/>
        <v>0</v>
      </c>
      <c r="Q12">
        <f>S12*10.764</f>
        <v>763.05995999999982</v>
      </c>
      <c r="R12" s="2">
        <v>22000000</v>
      </c>
      <c r="S12" s="8">
        <f>67.32+3.57</f>
        <v>70.889999999999986</v>
      </c>
      <c r="T12" s="8" t="s">
        <v>30</v>
      </c>
      <c r="U12">
        <v>43</v>
      </c>
    </row>
    <row r="13" spans="1:21" x14ac:dyDescent="0.25">
      <c r="A13" s="4">
        <f t="shared" si="0"/>
        <v>0</v>
      </c>
      <c r="B13" s="4">
        <f t="shared" si="1"/>
        <v>618.39179999999999</v>
      </c>
      <c r="C13" s="4">
        <f t="shared" si="9"/>
        <v>742.07015999999999</v>
      </c>
      <c r="D13" s="4">
        <f t="shared" si="2"/>
        <v>890.48419200000001</v>
      </c>
      <c r="E13" s="16">
        <f t="shared" si="3"/>
        <v>16800000</v>
      </c>
      <c r="F13" s="10">
        <f t="shared" si="4"/>
        <v>27167</v>
      </c>
      <c r="G13" s="10">
        <f t="shared" si="5"/>
        <v>22639</v>
      </c>
      <c r="H13" s="10">
        <f t="shared" si="6"/>
        <v>18866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0">O13/1.2</f>
        <v>0</v>
      </c>
      <c r="Q13">
        <f>57.45*10.764</f>
        <v>618.39179999999999</v>
      </c>
      <c r="R13" s="2">
        <v>16800000</v>
      </c>
      <c r="S13" s="8"/>
      <c r="T13" s="8" t="s">
        <v>24</v>
      </c>
      <c r="U13">
        <v>35</v>
      </c>
    </row>
    <row r="14" spans="1:21" x14ac:dyDescent="0.25">
      <c r="A14" s="4">
        <f t="shared" si="0"/>
        <v>0</v>
      </c>
      <c r="B14" s="4">
        <f t="shared" si="1"/>
        <v>753.15707999999995</v>
      </c>
      <c r="C14" s="4">
        <f t="shared" si="9"/>
        <v>903.7884959999999</v>
      </c>
      <c r="D14" s="4">
        <f t="shared" ref="D14:D15" si="11">C14*1.2</f>
        <v>1084.5461951999998</v>
      </c>
      <c r="E14" s="5">
        <f t="shared" ref="E14:E15" si="12">R14</f>
        <v>22500000</v>
      </c>
      <c r="F14" s="17">
        <f t="shared" ref="F14:F15" si="13">ROUND((E14/B14),0)</f>
        <v>29874</v>
      </c>
      <c r="G14" s="10">
        <f t="shared" ref="G14:G15" si="14">ROUND((E14/C14),0)</f>
        <v>24895</v>
      </c>
      <c r="H14" s="4">
        <f t="shared" ref="H14:H15" si="15">ROUND((E14/D14),0)</f>
        <v>20746</v>
      </c>
      <c r="I14" s="4" t="e">
        <f>#REF!</f>
        <v>#REF!</v>
      </c>
      <c r="J14" s="4">
        <f t="shared" ref="J14:J15" si="16">S14</f>
        <v>0</v>
      </c>
      <c r="O14">
        <v>0</v>
      </c>
      <c r="P14">
        <f t="shared" ref="P14:P15" si="17">O14/1.2</f>
        <v>0</v>
      </c>
      <c r="Q14">
        <f>69.97*10.764</f>
        <v>753.15707999999995</v>
      </c>
      <c r="R14" s="2">
        <v>22500000</v>
      </c>
      <c r="S14" s="8"/>
      <c r="T14" s="8" t="s">
        <v>25</v>
      </c>
      <c r="U14">
        <v>14</v>
      </c>
    </row>
    <row r="15" spans="1:21" x14ac:dyDescent="0.25">
      <c r="A15" s="4">
        <f t="shared" si="0"/>
        <v>0</v>
      </c>
      <c r="B15" s="4">
        <f t="shared" si="1"/>
        <v>680.17715999999996</v>
      </c>
      <c r="C15" s="4">
        <f t="shared" si="9"/>
        <v>816.21259199999997</v>
      </c>
      <c r="D15" s="4">
        <f t="shared" si="11"/>
        <v>979.45511039999997</v>
      </c>
      <c r="E15" s="5">
        <f t="shared" si="12"/>
        <v>19527600</v>
      </c>
      <c r="F15" s="15">
        <f t="shared" si="13"/>
        <v>28710</v>
      </c>
      <c r="G15" s="4">
        <f t="shared" si="14"/>
        <v>23925</v>
      </c>
      <c r="H15" s="4">
        <f t="shared" si="15"/>
        <v>19937</v>
      </c>
      <c r="I15" s="4" t="e">
        <f>#REF!</f>
        <v>#REF!</v>
      </c>
      <c r="J15" s="4">
        <f t="shared" si="16"/>
        <v>0</v>
      </c>
      <c r="O15">
        <v>0</v>
      </c>
      <c r="P15">
        <f t="shared" si="17"/>
        <v>0</v>
      </c>
      <c r="Q15">
        <f>63.19*10.764</f>
        <v>680.17715999999996</v>
      </c>
      <c r="R15" s="2">
        <v>19527600</v>
      </c>
      <c r="S15" s="8"/>
      <c r="T15" s="8" t="s">
        <v>26</v>
      </c>
      <c r="U15">
        <v>47</v>
      </c>
    </row>
    <row r="16" spans="1:21" x14ac:dyDescent="0.25">
      <c r="A16" s="4">
        <f t="shared" ref="A16:A21" si="18">N16</f>
        <v>0</v>
      </c>
      <c r="B16" s="4">
        <f t="shared" ref="B16:B21" si="19">Q16</f>
        <v>679.53131999999994</v>
      </c>
      <c r="C16" s="4">
        <f t="shared" ref="C16:C21" si="20">B16*1.2</f>
        <v>815.4375839999999</v>
      </c>
      <c r="D16" s="4">
        <f t="shared" ref="D16:D21" si="21">C16*1.2</f>
        <v>978.52510079999979</v>
      </c>
      <c r="E16" s="5">
        <f t="shared" ref="E16:E21" si="22">R16</f>
        <v>19800000</v>
      </c>
      <c r="F16" s="10">
        <f t="shared" ref="F16:F21" si="23">ROUND((E16/B16),0)</f>
        <v>29138</v>
      </c>
      <c r="G16" s="4">
        <f t="shared" ref="G16:G21" si="24">ROUND((E16/C16),0)</f>
        <v>24281</v>
      </c>
      <c r="H16" s="4">
        <f t="shared" ref="H16:H21" si="25">ROUND((E16/D16),0)</f>
        <v>20235</v>
      </c>
      <c r="I16" s="4" t="e">
        <f>#REF!</f>
        <v>#REF!</v>
      </c>
      <c r="J16" s="4">
        <f t="shared" ref="J16:J21" si="26">S16</f>
        <v>0</v>
      </c>
      <c r="O16">
        <v>0</v>
      </c>
      <c r="P16">
        <f t="shared" ref="P16:P21" si="27">O16/1.2</f>
        <v>0</v>
      </c>
      <c r="Q16">
        <f>63.13*10.764</f>
        <v>679.53131999999994</v>
      </c>
      <c r="R16" s="2">
        <v>19800000</v>
      </c>
      <c r="S16" s="8"/>
      <c r="T16" s="8" t="s">
        <v>27</v>
      </c>
      <c r="U16">
        <v>21</v>
      </c>
    </row>
    <row r="17" spans="1:24" x14ac:dyDescent="0.25">
      <c r="A17" s="4">
        <f t="shared" si="18"/>
        <v>0</v>
      </c>
      <c r="B17" s="4">
        <f t="shared" si="19"/>
        <v>986.30531999999994</v>
      </c>
      <c r="C17" s="4">
        <f t="shared" si="20"/>
        <v>1183.566384</v>
      </c>
      <c r="D17" s="4">
        <f t="shared" si="21"/>
        <v>1420.2796607999999</v>
      </c>
      <c r="E17" s="5">
        <f t="shared" si="22"/>
        <v>28664740</v>
      </c>
      <c r="F17" s="15">
        <f t="shared" si="23"/>
        <v>29063</v>
      </c>
      <c r="G17" s="4">
        <f t="shared" si="24"/>
        <v>24219</v>
      </c>
      <c r="H17" s="4">
        <f t="shared" si="25"/>
        <v>20182</v>
      </c>
      <c r="I17" s="4" t="e">
        <f>#REF!</f>
        <v>#REF!</v>
      </c>
      <c r="J17" s="4">
        <f t="shared" si="26"/>
        <v>0</v>
      </c>
      <c r="O17">
        <v>0</v>
      </c>
      <c r="P17">
        <f t="shared" si="27"/>
        <v>0</v>
      </c>
      <c r="Q17">
        <f>91.63*10.764</f>
        <v>986.30531999999994</v>
      </c>
      <c r="R17" s="2">
        <v>28664740</v>
      </c>
      <c r="S17" s="8"/>
      <c r="T17" s="8" t="s">
        <v>28</v>
      </c>
      <c r="U17">
        <v>16</v>
      </c>
    </row>
    <row r="18" spans="1:24" x14ac:dyDescent="0.25">
      <c r="A18" s="4">
        <f t="shared" si="18"/>
        <v>0</v>
      </c>
      <c r="B18" s="4">
        <f t="shared" si="19"/>
        <v>0</v>
      </c>
      <c r="C18" s="4">
        <f t="shared" si="20"/>
        <v>0</v>
      </c>
      <c r="D18" s="4">
        <f t="shared" si="21"/>
        <v>0</v>
      </c>
      <c r="E18" s="5">
        <f t="shared" si="22"/>
        <v>0</v>
      </c>
      <c r="F18" s="10" t="e">
        <f t="shared" si="23"/>
        <v>#DIV/0!</v>
      </c>
      <c r="G18" s="4" t="e">
        <f t="shared" si="24"/>
        <v>#DIV/0!</v>
      </c>
      <c r="H18" s="4" t="e">
        <f t="shared" si="25"/>
        <v>#DIV/0!</v>
      </c>
      <c r="I18" s="4" t="e">
        <f>#REF!</f>
        <v>#REF!</v>
      </c>
      <c r="J18" s="4">
        <f t="shared" si="26"/>
        <v>0</v>
      </c>
      <c r="O18">
        <v>0</v>
      </c>
      <c r="P18">
        <f t="shared" si="27"/>
        <v>0</v>
      </c>
      <c r="Q18">
        <v>0</v>
      </c>
      <c r="R18" s="2">
        <v>0</v>
      </c>
      <c r="S18" s="8"/>
      <c r="T18" s="8"/>
    </row>
    <row r="19" spans="1:24" x14ac:dyDescent="0.25">
      <c r="A19" s="4">
        <f t="shared" si="18"/>
        <v>0</v>
      </c>
      <c r="B19" s="4">
        <f t="shared" si="19"/>
        <v>0</v>
      </c>
      <c r="C19" s="4">
        <f t="shared" si="20"/>
        <v>0</v>
      </c>
      <c r="D19" s="4">
        <f t="shared" si="21"/>
        <v>0</v>
      </c>
      <c r="E19" s="5">
        <f t="shared" si="22"/>
        <v>0</v>
      </c>
      <c r="F19" s="10" t="e">
        <f t="shared" si="23"/>
        <v>#DIV/0!</v>
      </c>
      <c r="G19" s="4" t="e">
        <f t="shared" si="24"/>
        <v>#DIV/0!</v>
      </c>
      <c r="H19" s="4" t="e">
        <f t="shared" si="25"/>
        <v>#DIV/0!</v>
      </c>
      <c r="I19" s="4" t="e">
        <f>#REF!</f>
        <v>#REF!</v>
      </c>
      <c r="J19" s="4">
        <f t="shared" si="26"/>
        <v>0</v>
      </c>
      <c r="O19">
        <v>0</v>
      </c>
      <c r="P19">
        <f t="shared" si="27"/>
        <v>0</v>
      </c>
      <c r="Q19">
        <v>0</v>
      </c>
      <c r="R19" s="2">
        <v>0</v>
      </c>
      <c r="S19" s="8"/>
      <c r="T19" s="8"/>
    </row>
    <row r="20" spans="1:24" x14ac:dyDescent="0.25">
      <c r="A20" s="4">
        <f t="shared" si="18"/>
        <v>0</v>
      </c>
      <c r="B20" s="4">
        <f t="shared" si="19"/>
        <v>0</v>
      </c>
      <c r="C20" s="4">
        <f t="shared" si="20"/>
        <v>0</v>
      </c>
      <c r="D20" s="4">
        <f t="shared" si="21"/>
        <v>0</v>
      </c>
      <c r="E20" s="5">
        <f t="shared" si="22"/>
        <v>0</v>
      </c>
      <c r="F20" s="10" t="e">
        <f t="shared" si="23"/>
        <v>#DIV/0!</v>
      </c>
      <c r="G20" s="4" t="e">
        <f t="shared" si="24"/>
        <v>#DIV/0!</v>
      </c>
      <c r="H20" s="4" t="e">
        <f t="shared" si="25"/>
        <v>#DIV/0!</v>
      </c>
      <c r="I20" s="4" t="e">
        <f>#REF!</f>
        <v>#REF!</v>
      </c>
      <c r="J20" s="4">
        <f t="shared" si="26"/>
        <v>0</v>
      </c>
      <c r="O20">
        <v>0</v>
      </c>
      <c r="P20">
        <f t="shared" si="27"/>
        <v>0</v>
      </c>
      <c r="Q20">
        <v>0</v>
      </c>
      <c r="R20" s="2">
        <v>0</v>
      </c>
      <c r="S20" s="8"/>
      <c r="T20" s="8"/>
    </row>
    <row r="21" spans="1:24" x14ac:dyDescent="0.25">
      <c r="A21" s="4">
        <f t="shared" si="18"/>
        <v>0</v>
      </c>
      <c r="B21" s="4">
        <f t="shared" si="19"/>
        <v>0</v>
      </c>
      <c r="C21" s="4">
        <f t="shared" si="20"/>
        <v>0</v>
      </c>
      <c r="D21" s="4">
        <f t="shared" si="21"/>
        <v>0</v>
      </c>
      <c r="E21" s="5">
        <f t="shared" si="22"/>
        <v>0</v>
      </c>
      <c r="F21" s="10" t="e">
        <f t="shared" si="23"/>
        <v>#DIV/0!</v>
      </c>
      <c r="G21" s="4" t="e">
        <f t="shared" si="24"/>
        <v>#DIV/0!</v>
      </c>
      <c r="H21" s="4" t="e">
        <f t="shared" si="25"/>
        <v>#DIV/0!</v>
      </c>
      <c r="I21" s="4" t="e">
        <f>#REF!</f>
        <v>#REF!</v>
      </c>
      <c r="J21" s="4">
        <f t="shared" si="26"/>
        <v>0</v>
      </c>
      <c r="O21">
        <v>0</v>
      </c>
      <c r="P21">
        <f t="shared" si="27"/>
        <v>0</v>
      </c>
      <c r="Q21">
        <v>0</v>
      </c>
      <c r="R21" s="2">
        <v>0</v>
      </c>
      <c r="S21" s="8"/>
      <c r="T21" s="8"/>
    </row>
    <row r="23" spans="1:24" x14ac:dyDescent="0.25">
      <c r="G23" t="s">
        <v>13</v>
      </c>
    </row>
    <row r="24" spans="1:24" x14ac:dyDescent="0.25">
      <c r="G24" t="s">
        <v>14</v>
      </c>
      <c r="H24">
        <v>753</v>
      </c>
      <c r="I24">
        <f>69.97*10.764</f>
        <v>753.15707999999995</v>
      </c>
    </row>
    <row r="25" spans="1:24" x14ac:dyDescent="0.25">
      <c r="G25" t="s">
        <v>15</v>
      </c>
      <c r="H25">
        <v>828</v>
      </c>
      <c r="I25">
        <f>76.96*10.764</f>
        <v>828.39743999999985</v>
      </c>
      <c r="J25">
        <f>I25/I24</f>
        <v>1.0998999571244819</v>
      </c>
    </row>
    <row r="26" spans="1:24" x14ac:dyDescent="0.25">
      <c r="G26" t="s">
        <v>16</v>
      </c>
      <c r="H26">
        <v>30000</v>
      </c>
    </row>
    <row r="27" spans="1:24" x14ac:dyDescent="0.25">
      <c r="G27" t="s">
        <v>17</v>
      </c>
      <c r="H27">
        <f>H26*H24</f>
        <v>22590000</v>
      </c>
      <c r="I27">
        <f>H27*90%</f>
        <v>20331000</v>
      </c>
    </row>
    <row r="28" spans="1:24" x14ac:dyDescent="0.25">
      <c r="G28" s="6" t="s">
        <v>31</v>
      </c>
      <c r="H28" s="6"/>
    </row>
    <row r="29" spans="1:24" x14ac:dyDescent="0.25">
      <c r="I29">
        <f>H29*90%</f>
        <v>0</v>
      </c>
    </row>
    <row r="30" spans="1:24" x14ac:dyDescent="0.25">
      <c r="P30" s="11"/>
      <c r="Q30" s="11"/>
      <c r="R30" s="13"/>
      <c r="T30" s="11"/>
      <c r="U30" s="11"/>
      <c r="V30" s="11"/>
      <c r="W30" s="11"/>
      <c r="X30" s="11"/>
    </row>
    <row r="31" spans="1:24" x14ac:dyDescent="0.25">
      <c r="P31" s="11"/>
      <c r="Q31" s="14"/>
      <c r="R31" s="14"/>
      <c r="T31" s="14"/>
      <c r="U31" s="14"/>
      <c r="V31" s="11"/>
      <c r="W31" s="11"/>
      <c r="X31" s="11"/>
    </row>
    <row r="32" spans="1:24" x14ac:dyDescent="0.25">
      <c r="G32" t="s">
        <v>18</v>
      </c>
      <c r="P32" s="11"/>
      <c r="Q32" s="11"/>
      <c r="R32" s="11"/>
      <c r="T32" s="11"/>
      <c r="U32" s="11"/>
      <c r="V32" s="11"/>
      <c r="W32" s="11"/>
      <c r="X32" s="11"/>
    </row>
    <row r="33" spans="7:24" x14ac:dyDescent="0.25">
      <c r="G33" t="s">
        <v>19</v>
      </c>
      <c r="P33" s="11"/>
      <c r="Q33" s="11"/>
      <c r="R33" s="11"/>
      <c r="T33" s="11"/>
      <c r="U33" s="11"/>
      <c r="V33" s="11"/>
      <c r="W33" s="11"/>
      <c r="X33" s="11"/>
    </row>
    <row r="34" spans="7:24" x14ac:dyDescent="0.25">
      <c r="G34" t="s">
        <v>20</v>
      </c>
      <c r="H34">
        <v>18400000</v>
      </c>
      <c r="P34" s="11"/>
      <c r="Q34" s="11"/>
      <c r="R34" s="12"/>
      <c r="T34" s="12"/>
      <c r="U34" s="12"/>
      <c r="V34" s="11"/>
      <c r="W34" s="11"/>
      <c r="X34" s="11"/>
    </row>
    <row r="35" spans="7:24" x14ac:dyDescent="0.25">
      <c r="G35" t="s">
        <v>21</v>
      </c>
      <c r="H35">
        <v>1104000</v>
      </c>
      <c r="P35" s="11"/>
      <c r="Q35" s="11"/>
      <c r="R35" s="11"/>
      <c r="T35" s="11"/>
      <c r="U35" s="11"/>
      <c r="V35" s="11"/>
      <c r="W35" s="11"/>
      <c r="X35" s="11"/>
    </row>
    <row r="36" spans="7:24" x14ac:dyDescent="0.25">
      <c r="G36" t="s">
        <v>22</v>
      </c>
      <c r="H36">
        <v>30000</v>
      </c>
      <c r="P36" s="11"/>
      <c r="Q36" s="11"/>
      <c r="R36" s="11"/>
      <c r="T36" s="11"/>
      <c r="U36" s="11"/>
      <c r="V36" s="11"/>
      <c r="W36" s="11"/>
      <c r="X36" s="11"/>
    </row>
    <row r="37" spans="7:24" x14ac:dyDescent="0.25">
      <c r="H37">
        <f>SUM(H34:H36)</f>
        <v>19534000</v>
      </c>
      <c r="I37">
        <f>H37/753</f>
        <v>25941.567065073043</v>
      </c>
      <c r="P37" s="11"/>
      <c r="Q37" s="11"/>
      <c r="R37" s="11"/>
      <c r="T37" s="11"/>
      <c r="U37" s="11"/>
      <c r="V37" s="11"/>
      <c r="W37" s="11"/>
      <c r="X37" s="11"/>
    </row>
    <row r="38" spans="7:24" x14ac:dyDescent="0.25">
      <c r="G38" t="s">
        <v>23</v>
      </c>
      <c r="H38">
        <v>12477123</v>
      </c>
      <c r="P38" s="11"/>
      <c r="Q38" s="11"/>
      <c r="R38" s="11"/>
      <c r="S38" s="6"/>
      <c r="T38" s="11"/>
      <c r="U38" s="11"/>
      <c r="V38" s="11"/>
      <c r="W38" s="11"/>
      <c r="X38" s="11"/>
    </row>
    <row r="39" spans="7:24" x14ac:dyDescent="0.25">
      <c r="P39" s="11"/>
      <c r="Q39" s="11"/>
      <c r="R39" s="11"/>
      <c r="S39" s="6"/>
      <c r="T39" s="11"/>
      <c r="U39" s="11"/>
      <c r="V39" s="11"/>
      <c r="W39" s="11"/>
      <c r="X39" s="11"/>
    </row>
    <row r="40" spans="7:24" x14ac:dyDescent="0.25">
      <c r="Q40" s="11"/>
      <c r="R40" s="11"/>
    </row>
    <row r="41" spans="7:24" x14ac:dyDescent="0.25">
      <c r="Q41" s="11"/>
      <c r="R41" s="11"/>
      <c r="T41" s="6"/>
    </row>
    <row r="42" spans="7:24" x14ac:dyDescent="0.25">
      <c r="P42" s="11"/>
      <c r="Q42" s="11"/>
      <c r="R42" s="11"/>
      <c r="S42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topLeftCell="A7"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topLeftCell="A10" workbookViewId="0">
      <selection activeCell="D4" sqref="D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2D315B-33AD-42F8-810E-FCD37AF71A7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FE424C-BB6B-43E0-BDB9-D4C28D799139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44F5F3-B9A5-4B9C-851D-57D97BA2B45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70F46C-6CBA-4B13-B09B-8DAC0A0BEB6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  <vt:lpstr>Sheet16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2024-10-26T06:20:29Z</dcterms:modified>
</cp:coreProperties>
</file>