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Pravin Vasantrao Bhiwapurkar - SBI\"/>
    </mc:Choice>
  </mc:AlternateContent>
  <xr:revisionPtr revIDLastSave="0" documentId="13_ncr:1_{B4F00C38-0A20-4302-85EB-AD193F9A119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2" i="4" l="1"/>
  <c r="G31" i="4"/>
  <c r="G30" i="4"/>
  <c r="Q4" i="4" l="1"/>
  <c r="T11" i="13" l="1"/>
  <c r="S11" i="13"/>
  <c r="W30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H23" i="4" s="1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16" i="4"/>
  <c r="B16" i="4" s="1"/>
  <c r="C16" i="4" s="1"/>
  <c r="D16" i="4" s="1"/>
  <c r="J16" i="4"/>
  <c r="I16" i="4"/>
  <c r="E16" i="4"/>
  <c r="A16" i="4"/>
  <c r="H7" i="4" l="1"/>
  <c r="F7" i="4"/>
  <c r="F8" i="4"/>
  <c r="G7" i="4"/>
  <c r="G8" i="4"/>
  <c r="H5" i="4"/>
  <c r="H21" i="4"/>
  <c r="H22" i="4"/>
  <c r="G5" i="4"/>
  <c r="F21" i="4"/>
  <c r="F22" i="4"/>
  <c r="F23" i="4"/>
  <c r="G21" i="4"/>
  <c r="G22" i="4"/>
  <c r="G23" i="4"/>
  <c r="H4" i="4"/>
  <c r="F6" i="4"/>
  <c r="H16" i="4"/>
  <c r="D6" i="4"/>
  <c r="H6" i="4" s="1"/>
  <c r="G6" i="4"/>
  <c r="F16" i="4"/>
  <c r="F4" i="4"/>
  <c r="F5" i="4"/>
  <c r="G16" i="4"/>
  <c r="G4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P3" i="4"/>
  <c r="B3" i="4" s="1"/>
  <c r="C3" i="4" s="1"/>
  <c r="J3" i="4"/>
  <c r="I3" i="4"/>
  <c r="E3" i="4"/>
  <c r="A3" i="4"/>
  <c r="F9" i="4" l="1"/>
  <c r="H26" i="4"/>
  <c r="H17" i="4"/>
  <c r="F13" i="4"/>
  <c r="H18" i="4"/>
  <c r="H25" i="4"/>
  <c r="H12" i="4"/>
  <c r="F12" i="4"/>
  <c r="G12" i="4"/>
  <c r="H15" i="4"/>
  <c r="H20" i="4"/>
  <c r="H27" i="4"/>
  <c r="H24" i="4"/>
  <c r="D19" i="4"/>
  <c r="H19" i="4" s="1"/>
  <c r="G19" i="4"/>
  <c r="F15" i="4"/>
  <c r="F17" i="4"/>
  <c r="F18" i="4"/>
  <c r="F19" i="4"/>
  <c r="F20" i="4"/>
  <c r="F24" i="4"/>
  <c r="F25" i="4"/>
  <c r="F26" i="4"/>
  <c r="F27" i="4"/>
  <c r="G18" i="4"/>
  <c r="G20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D3" i="4"/>
  <c r="H3" i="4" s="1"/>
  <c r="G3" i="4"/>
  <c r="F11" i="4"/>
  <c r="F3" i="4"/>
  <c r="D9" i="4"/>
  <c r="H9" i="4" s="1"/>
  <c r="G9" i="4"/>
  <c r="D13" i="4"/>
  <c r="H13" i="4" s="1"/>
  <c r="G13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s="1"/>
  <c r="S40" i="4" l="1"/>
  <c r="W50" i="4" l="1"/>
  <c r="W46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<sst xmlns="http://schemas.openxmlformats.org/spreadsheetml/2006/main" count="50" uniqueCount="44">
  <si>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</si>
  <si>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</si>
  <si>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</si>
  <si>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</si>
  <si>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</si>
  <si>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</si>
  <si>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</si>
  <si>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</si>
  <si>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</si>
  <si>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</si>
  <si>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</si>
  <si>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</si>
  <si>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</si>
  <si>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</si>
  <si>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</si>
  <si>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</si>
  <si>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</si>
  <si>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</si>
  <si>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</si>
  <si>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</si>
  <si>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</si>
  <si>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</si>
  <si>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</si>
  <si>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</si>
  <si>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</si>
  <si>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</si>
  <si>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</si>
  <si>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</si>
  <si>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</si>
  <si>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</si>
  <si>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</si>
  <si>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</si>
  <si>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</si>
  <si>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</si>
  <si>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</si>
  <si>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</si>
  <si>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</si>
  <si>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</si>
  <si>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</si>
  <si>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</si>
  <si>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Pravin Vasantrao Bhiwapurkar And Mrs Vasudha Pravin Bhiwapurkar</t>
  </si>
  <si>
    <t>As per rera</t>
  </si>
  <si>
    <t>Agree CA</t>
  </si>
  <si>
    <t>Open Bla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</si>
</sst>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38</xdr:row>
      <xdr:rowOff>58105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C74AA-AE63-441D-BA9A-6ECC98E4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839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34</xdr:row>
      <xdr:rowOff>105534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D9C8C-1E6F-4B19-9A35-D217396E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54395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39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08D9FC-4D02-468C-B002-73A5EFA8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7392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40</xdr:row>
      <xdr:rowOff>48622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FAF3C-2BED-42DB-9D36-459A35BD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144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zoomScaleNormal="100" workbookViewId="0">
      <selection activeCell="O10" sqref="O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13" si="0">N3</f>
        <v>0</v>
      </c>
      <c r="B3" s="45">
        <f t="shared" ref="B3:B13" si="1">Q3</f>
        <v>695</v>
      </c>
      <c r="C3" s="45">
        <f>B3*1.2</f>
        <v>834</v>
      </c>
      <c r="D3" s="45">
        <f t="shared" ref="D3:D13" si="2">C3*1.2</f>
        <v>1000.8</v>
      </c>
      <c r="E3" s="46">
        <f t="shared" ref="E3:E13" si="3">R3</f>
        <v>11233572</v>
      </c>
      <c r="F3" s="45">
        <f t="shared" ref="F3:F13" si="4">ROUND((E3/B3),0)</f>
        <v>16163</v>
      </c>
      <c r="G3" s="45">
        <f t="shared" ref="G3:G13" si="5">ROUND((E3/C3),0)</f>
        <v>13470</v>
      </c>
      <c r="H3" s="45">
        <f t="shared" ref="H3:H13" si="6">ROUND((E3/D3),0)</f>
        <v>11225</v>
      </c>
      <c r="I3" s="45" t="e">
        <f>#REF!</f>
        <v>#REF!</v>
      </c>
      <c r="J3" s="45">
        <f t="shared" ref="J3:J13" si="7">S3</f>
        <v>0</v>
      </c>
      <c r="O3" s="47">
        <v>0</v>
      </c>
      <c r="P3" s="47">
        <f t="shared" ref="P3:Q13" si="8">O3/1.2</f>
        <v>0</v>
      </c>
      <c r="Q3" s="47">
        <v>695</v>
      </c>
      <c r="R3" s="48">
        <v>11233572</v>
      </c>
    </row>
    <row r="4" spans="1:20" x14ac:dyDescent="0.25">
      <c r="A4" s="4">
        <f t="shared" ref="A4:A8" si="9">N4</f>
        <v>0</v>
      </c>
      <c r="B4" s="4">
        <f t="shared" ref="B4:B8" si="10">Q4</f>
        <v>0</v>
      </c>
      <c r="C4" s="4">
        <f t="shared" ref="C4:C8" si="11">B4*1.2</f>
        <v>0</v>
      </c>
      <c r="D4" s="4">
        <f t="shared" ref="D4:D8" si="12">C4*1.2</f>
        <v>0</v>
      </c>
      <c r="E4" s="5">
        <f t="shared" ref="E4:E8" si="13">R4</f>
        <v>0</v>
      </c>
      <c r="F4" s="9" t="e">
        <f t="shared" ref="F4:F8" si="14">ROUND((E4/B4),0)</f>
        <v>#DIV/0!</v>
      </c>
      <c r="G4" s="9" t="e">
        <f t="shared" ref="G4:G8" si="15">ROUND((E4/C4),0)</f>
        <v>#DIV/0!</v>
      </c>
      <c r="H4" s="9" t="e">
        <f t="shared" ref="H4:H8" si="16">ROUND((E4/D4),0)</f>
        <v>#DIV/0!</v>
      </c>
      <c r="I4" s="4" t="e">
        <f>#REF!</f>
        <v>#REF!</v>
      </c>
      <c r="J4" s="4">
        <f t="shared" ref="J4:J8" si="17">S4</f>
        <v>0</v>
      </c>
      <c r="O4">
        <v>0</v>
      </c>
      <c r="P4">
        <f t="shared" ref="P4:P8" si="18">O4/1.2</f>
        <v>0</v>
      </c>
      <c r="Q4">
        <f t="shared" ref="Q4:Q8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ref="C9:C13" si="20">B9*1.2</f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2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2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ht="36.75" customHeight="1" x14ac:dyDescent="0.25">
      <c r="A14" s="42" t="s">
        <v>37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</row>
    <row r="15" spans="1:20" s="47" customFormat="1" x14ac:dyDescent="0.25">
      <c r="A15" s="45">
        <f t="shared" ref="A15:A27" si="32">N15</f>
        <v>0</v>
      </c>
      <c r="B15" s="45">
        <f t="shared" ref="B15:B27" si="33">Q15</f>
        <v>695</v>
      </c>
      <c r="C15" s="45">
        <f>B15*1.2</f>
        <v>834</v>
      </c>
      <c r="D15" s="45">
        <f t="shared" ref="D15:D27" si="34">C15*1.2</f>
        <v>1000.8</v>
      </c>
      <c r="E15" s="46">
        <f t="shared" ref="E15:E27" si="35">R15</f>
        <v>12600000</v>
      </c>
      <c r="F15" s="45">
        <f t="shared" ref="F15:F27" si="36">ROUND((E15/B15),0)</f>
        <v>18129</v>
      </c>
      <c r="G15" s="45">
        <f t="shared" ref="G15:G27" si="37">ROUND((E15/C15),0)</f>
        <v>15108</v>
      </c>
      <c r="H15" s="45">
        <f t="shared" ref="H15:H27" si="38">ROUND((E15/D15),0)</f>
        <v>12590</v>
      </c>
      <c r="I15" s="45" t="e">
        <f>#REF!</f>
        <v>#REF!</v>
      </c>
      <c r="J15" s="45">
        <f t="shared" ref="J15:J27" si="39">S15</f>
        <v>0</v>
      </c>
      <c r="O15" s="47">
        <v>0</v>
      </c>
      <c r="P15" s="47">
        <f t="shared" ref="P15:Q27" si="40">O15/1.2</f>
        <v>0</v>
      </c>
      <c r="Q15" s="47">
        <v>695</v>
      </c>
      <c r="R15" s="48">
        <v>12600000</v>
      </c>
    </row>
    <row r="16" spans="1:20" s="47" customFormat="1" x14ac:dyDescent="0.25">
      <c r="A16" s="45">
        <f>N16</f>
        <v>0</v>
      </c>
      <c r="B16" s="45">
        <f>Q16</f>
        <v>695</v>
      </c>
      <c r="C16" s="45">
        <f>B16*1.2</f>
        <v>834</v>
      </c>
      <c r="D16" s="45">
        <f>C16*1.2</f>
        <v>1000.8</v>
      </c>
      <c r="E16" s="46">
        <f>R16</f>
        <v>13900000</v>
      </c>
      <c r="F16" s="45">
        <f>ROUND((E16/B16),0)</f>
        <v>20000</v>
      </c>
      <c r="G16" s="45">
        <f>ROUND((E16/C16),0)</f>
        <v>16667</v>
      </c>
      <c r="H16" s="45">
        <f>ROUND((E16/D16),0)</f>
        <v>13889</v>
      </c>
      <c r="I16" s="45" t="e">
        <f>#REF!</f>
        <v>#REF!</v>
      </c>
      <c r="J16" s="45">
        <f>S16</f>
        <v>0</v>
      </c>
      <c r="O16" s="47">
        <v>0</v>
      </c>
      <c r="P16" s="47">
        <f>O16/1.2</f>
        <v>0</v>
      </c>
      <c r="Q16" s="47">
        <v>695</v>
      </c>
      <c r="R16" s="48">
        <v>13900000</v>
      </c>
    </row>
    <row r="17" spans="1:24" x14ac:dyDescent="0.25">
      <c r="A17" s="4">
        <f t="shared" si="32"/>
        <v>0</v>
      </c>
      <c r="B17" s="4">
        <f t="shared" si="33"/>
        <v>0</v>
      </c>
      <c r="C17" s="4">
        <f t="shared" ref="C17:C27" si="41">B17*1.2</f>
        <v>0</v>
      </c>
      <c r="D17" s="4">
        <f t="shared" si="34"/>
        <v>0</v>
      </c>
      <c r="E17" s="5">
        <f t="shared" si="35"/>
        <v>0</v>
      </c>
      <c r="F17" s="9" t="e">
        <f t="shared" si="36"/>
        <v>#DIV/0!</v>
      </c>
      <c r="G17" s="9" t="e">
        <f t="shared" si="37"/>
        <v>#DIV/0!</v>
      </c>
      <c r="H17" s="9" t="e">
        <f t="shared" si="38"/>
        <v>#DIV/0!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f t="shared" si="40"/>
        <v>0</v>
      </c>
      <c r="R17" s="2">
        <v>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ref="A21:A23" si="42">N21</f>
        <v>0</v>
      </c>
      <c r="B21" s="4">
        <f t="shared" ref="B21:B23" si="43">Q21</f>
        <v>0</v>
      </c>
      <c r="C21" s="4">
        <f t="shared" ref="C21:C23" si="44">B21*1.2</f>
        <v>0</v>
      </c>
      <c r="D21" s="4">
        <f t="shared" ref="D21:D23" si="45">C21*1.2</f>
        <v>0</v>
      </c>
      <c r="E21" s="5">
        <f t="shared" ref="E21:E23" si="46">R21</f>
        <v>0</v>
      </c>
      <c r="F21" s="9" t="e">
        <f t="shared" ref="F21:F23" si="47">ROUND((E21/B21),0)</f>
        <v>#DIV/0!</v>
      </c>
      <c r="G21" s="9" t="e">
        <f t="shared" ref="G21:G23" si="48">ROUND((E21/C21),0)</f>
        <v>#DIV/0!</v>
      </c>
      <c r="H21" s="9" t="e">
        <f t="shared" ref="H21:H23" si="49">ROUND((E21/D21),0)</f>
        <v>#DIV/0!</v>
      </c>
      <c r="I21" s="4" t="e">
        <f>#REF!</f>
        <v>#REF!</v>
      </c>
      <c r="J21" s="4">
        <f t="shared" ref="J21:J23" si="50">S21</f>
        <v>0</v>
      </c>
      <c r="O21">
        <v>0</v>
      </c>
      <c r="P21">
        <f t="shared" ref="P21:P23" si="51">O21/1.2</f>
        <v>0</v>
      </c>
      <c r="Q21">
        <f t="shared" ref="Q21:Q23" si="52">P21/1.2</f>
        <v>0</v>
      </c>
      <c r="R21" s="2">
        <v>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18000</v>
      </c>
      <c r="X28" s="20" t="s">
        <v>39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E30" t="s">
        <v>42</v>
      </c>
      <c r="F30" s="7">
        <v>61.47</v>
      </c>
      <c r="G30">
        <f>F30*10.764</f>
        <v>661.66307999999992</v>
      </c>
      <c r="S30" s="10"/>
      <c r="T30" s="10"/>
      <c r="U30" s="17" t="s">
        <v>15</v>
      </c>
      <c r="V30" s="18"/>
      <c r="W30" s="19">
        <f>W28-W29</f>
        <v>15500</v>
      </c>
      <c r="X30" s="22"/>
    </row>
    <row r="31" spans="1:24" ht="15.75" x14ac:dyDescent="0.25">
      <c r="E31" t="s">
        <v>43</v>
      </c>
      <c r="F31" s="7">
        <v>3.09</v>
      </c>
      <c r="G31">
        <f>F31*10.764</f>
        <v>33.260759999999998</v>
      </c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G32">
        <f>SUM(G30:G31)</f>
        <v>694.92383999999993</v>
      </c>
      <c r="S32" s="10"/>
      <c r="T32" s="10"/>
      <c r="U32" s="17" t="s">
        <v>17</v>
      </c>
      <c r="V32" s="23"/>
      <c r="W32" s="24">
        <f>X32-X33</f>
        <v>-5</v>
      </c>
      <c r="X32" s="25">
        <v>2024</v>
      </c>
    </row>
    <row r="33" spans="15:25" ht="15.75" x14ac:dyDescent="0.25">
      <c r="S33" s="10"/>
      <c r="T33" s="10"/>
      <c r="U33" s="17" t="s">
        <v>18</v>
      </c>
      <c r="V33" s="23"/>
      <c r="W33" s="24">
        <f>W34-W32</f>
        <v>65</v>
      </c>
      <c r="X33" s="41">
        <v>2029</v>
      </c>
      <c r="Y33" t="s">
        <v>41</v>
      </c>
    </row>
    <row r="34" spans="15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15:25" ht="39" customHeight="1" x14ac:dyDescent="0.25">
      <c r="P35" s="43" t="s">
        <v>40</v>
      </c>
      <c r="Q35" s="43"/>
      <c r="R35" s="43"/>
      <c r="S35" s="43"/>
      <c r="T35" s="44"/>
      <c r="U35" s="21" t="s">
        <v>20</v>
      </c>
      <c r="V35" s="23"/>
      <c r="W35" s="24">
        <f>90*W32/W34</f>
        <v>-7.5</v>
      </c>
      <c r="X35" s="24"/>
    </row>
    <row r="36" spans="15:25" ht="15.75" x14ac:dyDescent="0.25">
      <c r="U36" s="17"/>
      <c r="V36" s="26"/>
      <c r="W36" s="27">
        <v>0</v>
      </c>
      <c r="X36" s="27"/>
    </row>
    <row r="37" spans="15:25" ht="15.75" x14ac:dyDescent="0.25">
      <c r="P37" s="14" t="s">
        <v>31</v>
      </c>
      <c r="Q37" s="14" t="s">
        <v>32</v>
      </c>
      <c r="R37" s="14" t="s">
        <v>33</v>
      </c>
      <c r="S37" s="14" t="s">
        <v>34</v>
      </c>
      <c r="T37" s="12"/>
      <c r="U37" s="17" t="s">
        <v>21</v>
      </c>
      <c r="V37" s="18"/>
      <c r="W37" s="19">
        <f>W31*W36</f>
        <v>0</v>
      </c>
      <c r="X37" s="22"/>
    </row>
    <row r="38" spans="1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15:25" ht="15.75" x14ac:dyDescent="0.25">
      <c r="R39" s="6" t="s">
        <v>34</v>
      </c>
      <c r="S39" s="16">
        <f>SUM(S38:S38)</f>
        <v>0</v>
      </c>
      <c r="U39" s="17" t="s">
        <v>15</v>
      </c>
      <c r="V39" s="18"/>
      <c r="W39" s="19">
        <f>W30</f>
        <v>15500</v>
      </c>
      <c r="X39" s="22"/>
    </row>
    <row r="40" spans="15:25" ht="15.75" x14ac:dyDescent="0.25">
      <c r="R40" s="6" t="s">
        <v>25</v>
      </c>
      <c r="S40" s="16">
        <f>S39*90%</f>
        <v>0</v>
      </c>
      <c r="U40" s="23"/>
      <c r="V40" s="18"/>
      <c r="W40" s="19"/>
      <c r="X40" s="22"/>
    </row>
    <row r="41" spans="15:25" ht="15.75" x14ac:dyDescent="0.25">
      <c r="R41" s="6" t="s">
        <v>35</v>
      </c>
      <c r="S41" s="16">
        <f>S39*80%</f>
        <v>0</v>
      </c>
      <c r="U41" s="28" t="s">
        <v>23</v>
      </c>
      <c r="V41" s="29"/>
      <c r="W41" s="20">
        <f>W39+W38</f>
        <v>18000</v>
      </c>
      <c r="X41" s="22"/>
    </row>
    <row r="42" spans="15:25" ht="15.75" x14ac:dyDescent="0.25">
      <c r="S42" s="10"/>
      <c r="T42" s="10"/>
      <c r="U42" s="23"/>
      <c r="V42" s="23"/>
      <c r="W42" s="24"/>
      <c r="X42" s="24"/>
    </row>
    <row r="43" spans="15:25" ht="15.75" x14ac:dyDescent="0.25">
      <c r="S43" s="10"/>
      <c r="T43" s="10"/>
      <c r="U43" s="28" t="s">
        <v>38</v>
      </c>
      <c r="V43" s="30"/>
      <c r="W43" s="25">
        <v>695</v>
      </c>
      <c r="X43" s="24"/>
    </row>
    <row r="44" spans="15:25" ht="15.75" x14ac:dyDescent="0.25">
      <c r="P44" s="13" t="s">
        <v>30</v>
      </c>
      <c r="S44" s="10"/>
      <c r="T44" s="11"/>
      <c r="U44" s="17" t="s">
        <v>24</v>
      </c>
      <c r="V44" s="31"/>
      <c r="W44" s="32">
        <f>W41*W43+X45</f>
        <v>12510000</v>
      </c>
      <c r="X44" s="33"/>
    </row>
    <row r="45" spans="15:25" ht="15.75" x14ac:dyDescent="0.25">
      <c r="S45" s="11"/>
      <c r="T45" s="10"/>
      <c r="U45" s="17" t="s">
        <v>25</v>
      </c>
      <c r="V45" s="23"/>
      <c r="W45" s="34">
        <f>W44*0.98</f>
        <v>12259800</v>
      </c>
      <c r="X45" s="35"/>
    </row>
    <row r="46" spans="15:25" ht="15.75" x14ac:dyDescent="0.25">
      <c r="S46" s="10"/>
      <c r="T46" s="10"/>
      <c r="U46" s="17" t="s">
        <v>26</v>
      </c>
      <c r="V46" s="23"/>
      <c r="W46" s="34">
        <f>W44*0.8</f>
        <v>10008000</v>
      </c>
      <c r="X46" s="34"/>
    </row>
    <row r="47" spans="15:25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15:25" ht="15.75" x14ac:dyDescent="0.25">
      <c r="U48" s="37" t="s">
        <v>27</v>
      </c>
      <c r="V48" s="38"/>
      <c r="W48" s="39">
        <f>W29*W43</f>
        <v>1737500</v>
      </c>
      <c r="X48" s="39"/>
    </row>
    <row r="49" spans="21:24" ht="15.75" x14ac:dyDescent="0.25">
      <c r="U49" s="17" t="s">
        <v>28</v>
      </c>
      <c r="V49" s="23"/>
      <c r="W49" s="36"/>
      <c r="X49" s="36"/>
    </row>
    <row r="50" spans="21:24" ht="15.75" x14ac:dyDescent="0.25">
      <c r="U50" s="40" t="s">
        <v>29</v>
      </c>
      <c r="V50" s="36"/>
      <c r="W50" s="34">
        <f>W44*0.025/12</f>
        <v>26062.5</v>
      </c>
      <c r="X50" s="34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9:T44"/>
  <sheetViews>
    <sheetView zoomScaleNormal="100" workbookViewId="0">
      <selection activeCell="S24" sqref="S24"/>
    </sheetView>
  </sheetViews>
  <sheetFormatPr defaultRowHeight="15" x14ac:dyDescent="0.25"/>
  <sheetData>
    <row r="9" spans="19:20" x14ac:dyDescent="0.25">
      <c r="S9">
        <v>61.47</v>
      </c>
    </row>
    <row r="10" spans="19:20" x14ac:dyDescent="0.25">
      <c r="S10">
        <v>3.09</v>
      </c>
    </row>
    <row r="11" spans="19:20" x14ac:dyDescent="0.25">
      <c r="S11">
        <f>SUM(S9:S10)</f>
        <v>64.56</v>
      </c>
      <c r="T11">
        <f>S11*10.764</f>
        <v>694.92383999999993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14" sqref="T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2024-11-12T10:05:07Z</dcterms:modified>
</cp:coreProperties>
</file>