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SERENITY HEIGHTS - Chembur\"/>
    </mc:Choice>
  </mc:AlternateContent>
  <xr:revisionPtr revIDLastSave="0" documentId="13_ncr:1_{6E94B194-6888-4CF1-9B09-652C47C3D12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erenity Heights" sheetId="87" r:id="rId1"/>
    <sheet name="Serenity Heights (sale)" sheetId="111" r:id="rId2"/>
    <sheet name="Serenity Heights (Rehab)" sheetId="112" r:id="rId3"/>
    <sheet name="Total" sheetId="107" r:id="rId4"/>
    <sheet name="Rera" sheetId="92" r:id="rId5"/>
    <sheet name="Typical Floor" sheetId="85" r:id="rId6"/>
    <sheet name="IGR" sheetId="97" r:id="rId7"/>
    <sheet name="Rates" sheetId="113" r:id="rId8"/>
    <sheet name="RR" sheetId="98" r:id="rId9"/>
  </sheets>
  <definedNames>
    <definedName name="_xlnm._FilterDatabase" localSheetId="0" hidden="1">'Serenity Heights'!$L$1:$L$54</definedName>
    <definedName name="_xlnm._FilterDatabase" localSheetId="2" hidden="1">'Serenity Heights (Rehab)'!$D$16:$D$26</definedName>
    <definedName name="_xlnm._FilterDatabase" localSheetId="1" hidden="1">'Serenity Heights (sale)'!$D$13:$D$30</definedName>
  </definedNames>
  <calcPr calcId="191029"/>
</workbook>
</file>

<file path=xl/calcChain.xml><?xml version="1.0" encoding="utf-8"?>
<calcChain xmlns="http://schemas.openxmlformats.org/spreadsheetml/2006/main">
  <c r="G18" i="97" l="1"/>
  <c r="E18" i="97"/>
  <c r="J16" i="97"/>
  <c r="K16" i="97" s="1"/>
  <c r="G16" i="97"/>
  <c r="E16" i="97"/>
  <c r="E17" i="97"/>
  <c r="E15" i="97"/>
  <c r="E14" i="97"/>
  <c r="E13" i="97"/>
  <c r="E12" i="97"/>
  <c r="F25" i="97" l="1"/>
  <c r="F26" i="97"/>
  <c r="F27" i="97"/>
  <c r="F28" i="97"/>
  <c r="F29" i="97"/>
  <c r="F30" i="97"/>
  <c r="F31" i="97"/>
  <c r="F32" i="97"/>
  <c r="F33" i="97"/>
  <c r="F34" i="97"/>
  <c r="F35" i="97"/>
  <c r="F24" i="97"/>
  <c r="H13" i="107"/>
  <c r="E11" i="107"/>
  <c r="D11" i="107"/>
  <c r="C11" i="107"/>
  <c r="E9" i="107"/>
  <c r="D9" i="107"/>
  <c r="C9" i="107"/>
  <c r="E8" i="107"/>
  <c r="D8" i="107"/>
  <c r="C8" i="107"/>
  <c r="E7" i="107"/>
  <c r="D7" i="107"/>
  <c r="C7" i="107"/>
  <c r="C5" i="107"/>
  <c r="D5" i="107"/>
  <c r="E5" i="107"/>
  <c r="E4" i="107"/>
  <c r="D4" i="107"/>
  <c r="E26" i="112"/>
  <c r="I25" i="112"/>
  <c r="J25" i="112" s="1"/>
  <c r="F25" i="112"/>
  <c r="K25" i="112" s="1"/>
  <c r="I24" i="112"/>
  <c r="J24" i="112" s="1"/>
  <c r="F24" i="112"/>
  <c r="K24" i="112" s="1"/>
  <c r="I23" i="112"/>
  <c r="J23" i="112" s="1"/>
  <c r="F23" i="112"/>
  <c r="K23" i="112" s="1"/>
  <c r="I22" i="112"/>
  <c r="J22" i="112" s="1"/>
  <c r="F22" i="112"/>
  <c r="K22" i="112" s="1"/>
  <c r="I21" i="112"/>
  <c r="J21" i="112" s="1"/>
  <c r="F21" i="112"/>
  <c r="K21" i="112" s="1"/>
  <c r="I20" i="112"/>
  <c r="J20" i="112" s="1"/>
  <c r="F20" i="112"/>
  <c r="K20" i="112" s="1"/>
  <c r="I19" i="112"/>
  <c r="J19" i="112" s="1"/>
  <c r="F19" i="112"/>
  <c r="K19" i="112" s="1"/>
  <c r="I18" i="112"/>
  <c r="J18" i="112" s="1"/>
  <c r="F18" i="112"/>
  <c r="K18" i="112" s="1"/>
  <c r="I17" i="112"/>
  <c r="J17" i="112" s="1"/>
  <c r="F17" i="112"/>
  <c r="I16" i="112"/>
  <c r="J16" i="112" s="1"/>
  <c r="F16" i="112"/>
  <c r="K16" i="112" s="1"/>
  <c r="E13" i="112"/>
  <c r="I12" i="112"/>
  <c r="J12" i="112" s="1"/>
  <c r="F12" i="112"/>
  <c r="K12" i="112" s="1"/>
  <c r="I11" i="112"/>
  <c r="J11" i="112" s="1"/>
  <c r="F11" i="112"/>
  <c r="K11" i="112" s="1"/>
  <c r="I10" i="112"/>
  <c r="J10" i="112" s="1"/>
  <c r="F10" i="112"/>
  <c r="K10" i="112" s="1"/>
  <c r="I9" i="112"/>
  <c r="J9" i="112" s="1"/>
  <c r="F9" i="112"/>
  <c r="K9" i="112" s="1"/>
  <c r="I8" i="112"/>
  <c r="J8" i="112" s="1"/>
  <c r="F8" i="112"/>
  <c r="K8" i="112" s="1"/>
  <c r="I7" i="112"/>
  <c r="J7" i="112" s="1"/>
  <c r="F7" i="112"/>
  <c r="K7" i="112" s="1"/>
  <c r="I6" i="112"/>
  <c r="J6" i="112" s="1"/>
  <c r="F6" i="112"/>
  <c r="K6" i="112" s="1"/>
  <c r="I5" i="112"/>
  <c r="J5" i="112" s="1"/>
  <c r="F5" i="112"/>
  <c r="K5" i="112" s="1"/>
  <c r="I4" i="112"/>
  <c r="J4" i="112" s="1"/>
  <c r="F4" i="112"/>
  <c r="K4" i="112" s="1"/>
  <c r="I3" i="112"/>
  <c r="J3" i="112" s="1"/>
  <c r="G3" i="112"/>
  <c r="G4" i="112" s="1"/>
  <c r="G5" i="112" s="1"/>
  <c r="G6" i="112" s="1"/>
  <c r="F3" i="112"/>
  <c r="K3" i="112" s="1"/>
  <c r="I2" i="112"/>
  <c r="F2" i="112"/>
  <c r="E30" i="111"/>
  <c r="F29" i="111"/>
  <c r="K29" i="111" s="1"/>
  <c r="F28" i="111"/>
  <c r="K28" i="111" s="1"/>
  <c r="F27" i="111"/>
  <c r="K27" i="111" s="1"/>
  <c r="F26" i="111"/>
  <c r="K26" i="111" s="1"/>
  <c r="F25" i="111"/>
  <c r="K25" i="111" s="1"/>
  <c r="F24" i="111"/>
  <c r="K24" i="111" s="1"/>
  <c r="F23" i="111"/>
  <c r="K23" i="111" s="1"/>
  <c r="F22" i="111"/>
  <c r="K22" i="111" s="1"/>
  <c r="F21" i="111"/>
  <c r="K21" i="111" s="1"/>
  <c r="F20" i="111"/>
  <c r="K20" i="111" s="1"/>
  <c r="F19" i="111"/>
  <c r="K19" i="111" s="1"/>
  <c r="F18" i="111"/>
  <c r="K18" i="111" s="1"/>
  <c r="F17" i="111"/>
  <c r="K17" i="111" s="1"/>
  <c r="F16" i="111"/>
  <c r="K16" i="111" s="1"/>
  <c r="F15" i="111"/>
  <c r="K15" i="111" s="1"/>
  <c r="F14" i="111"/>
  <c r="K14" i="111" s="1"/>
  <c r="F13" i="111"/>
  <c r="K13" i="111" s="1"/>
  <c r="E10" i="111"/>
  <c r="F9" i="111"/>
  <c r="K9" i="111" s="1"/>
  <c r="F8" i="111"/>
  <c r="K8" i="111" s="1"/>
  <c r="F7" i="111"/>
  <c r="K7" i="111" s="1"/>
  <c r="F6" i="111"/>
  <c r="K6" i="111" s="1"/>
  <c r="F5" i="111"/>
  <c r="K5" i="111" s="1"/>
  <c r="F4" i="111"/>
  <c r="K4" i="111" s="1"/>
  <c r="F3" i="111"/>
  <c r="K3" i="111" s="1"/>
  <c r="F2" i="111"/>
  <c r="K2" i="111" s="1"/>
  <c r="E51" i="87"/>
  <c r="F50" i="87"/>
  <c r="K50" i="87" s="1"/>
  <c r="F49" i="87"/>
  <c r="K49" i="87" s="1"/>
  <c r="F48" i="87"/>
  <c r="K48" i="87" s="1"/>
  <c r="F47" i="87"/>
  <c r="K47" i="87" s="1"/>
  <c r="F46" i="87"/>
  <c r="K46" i="87" s="1"/>
  <c r="F45" i="87"/>
  <c r="K45" i="87" s="1"/>
  <c r="F44" i="87"/>
  <c r="K44" i="87" s="1"/>
  <c r="F43" i="87"/>
  <c r="K43" i="87" s="1"/>
  <c r="F42" i="87"/>
  <c r="K42" i="87" s="1"/>
  <c r="F41" i="87"/>
  <c r="K41" i="87" s="1"/>
  <c r="F40" i="87"/>
  <c r="K40" i="87" s="1"/>
  <c r="F39" i="87"/>
  <c r="K39" i="87" s="1"/>
  <c r="F38" i="87"/>
  <c r="K38" i="87" s="1"/>
  <c r="F37" i="87"/>
  <c r="K37" i="87" s="1"/>
  <c r="F36" i="87"/>
  <c r="K36" i="87" s="1"/>
  <c r="F35" i="87"/>
  <c r="K35" i="87" s="1"/>
  <c r="F34" i="87"/>
  <c r="K34" i="87" s="1"/>
  <c r="F33" i="87"/>
  <c r="K33" i="87" s="1"/>
  <c r="F32" i="87"/>
  <c r="K32" i="87" s="1"/>
  <c r="F31" i="87"/>
  <c r="K31" i="87" s="1"/>
  <c r="F30" i="87"/>
  <c r="K30" i="87" s="1"/>
  <c r="F29" i="87"/>
  <c r="K29" i="87" s="1"/>
  <c r="F28" i="87"/>
  <c r="K28" i="87" s="1"/>
  <c r="F27" i="87"/>
  <c r="K27" i="87" s="1"/>
  <c r="F26" i="87"/>
  <c r="K26" i="87" s="1"/>
  <c r="F25" i="87"/>
  <c r="K25" i="87" s="1"/>
  <c r="F24" i="87"/>
  <c r="K24" i="87" s="1"/>
  <c r="I3" i="87"/>
  <c r="J3" i="87" s="1"/>
  <c r="I4" i="87"/>
  <c r="J4" i="87" s="1"/>
  <c r="I5" i="87"/>
  <c r="J5" i="87" s="1"/>
  <c r="I6" i="87"/>
  <c r="J6" i="87" s="1"/>
  <c r="I9" i="87"/>
  <c r="J9" i="87" s="1"/>
  <c r="I10" i="87"/>
  <c r="J10" i="87" s="1"/>
  <c r="I17" i="87"/>
  <c r="J17" i="87" s="1"/>
  <c r="I18" i="87"/>
  <c r="J18" i="87" s="1"/>
  <c r="I19" i="87"/>
  <c r="J19" i="87" s="1"/>
  <c r="I20" i="87"/>
  <c r="J20" i="87" s="1"/>
  <c r="I2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" i="87"/>
  <c r="K2" i="87" s="1"/>
  <c r="I12" i="85"/>
  <c r="I11" i="85"/>
  <c r="I10" i="85"/>
  <c r="I9" i="85"/>
  <c r="I4" i="85"/>
  <c r="I5" i="85"/>
  <c r="I6" i="85"/>
  <c r="I3" i="85"/>
  <c r="E21" i="87"/>
  <c r="F26" i="112" l="1"/>
  <c r="F10" i="111"/>
  <c r="K26" i="112"/>
  <c r="F13" i="112"/>
  <c r="K2" i="112"/>
  <c r="K13" i="112" s="1"/>
  <c r="K17" i="112"/>
  <c r="J2" i="112"/>
  <c r="H2" i="111"/>
  <c r="K30" i="111"/>
  <c r="F30" i="111"/>
  <c r="K10" i="111"/>
  <c r="K51" i="87"/>
  <c r="F51" i="87"/>
  <c r="K21" i="87"/>
  <c r="G7" i="112" l="1"/>
  <c r="G8" i="112" s="1"/>
  <c r="I2" i="111"/>
  <c r="H3" i="111"/>
  <c r="I3" i="111" s="1"/>
  <c r="J3" i="111" s="1"/>
  <c r="H4" i="111" l="1"/>
  <c r="I4" i="111" s="1"/>
  <c r="J4" i="111" s="1"/>
  <c r="J2" i="111"/>
  <c r="H5" i="111" l="1"/>
  <c r="I5" i="111" l="1"/>
  <c r="H6" i="111"/>
  <c r="I6" i="111" s="1"/>
  <c r="J6" i="111" s="1"/>
  <c r="H7" i="111" l="1"/>
  <c r="I7" i="111" s="1"/>
  <c r="J7" i="111" s="1"/>
  <c r="J5" i="111"/>
  <c r="H8" i="111" l="1"/>
  <c r="G9" i="112" l="1"/>
  <c r="G10" i="112" s="1"/>
  <c r="G11" i="112" s="1"/>
  <c r="G12" i="112" s="1"/>
  <c r="H9" i="111"/>
  <c r="I9" i="111" s="1"/>
  <c r="I8" i="111"/>
  <c r="J8" i="111" s="1"/>
  <c r="H10" i="111" l="1"/>
  <c r="F3" i="107" s="1"/>
  <c r="F5" i="107" s="1"/>
  <c r="H13" i="112"/>
  <c r="I13" i="112"/>
  <c r="J9" i="111"/>
  <c r="I10" i="111"/>
  <c r="G3" i="107" s="1"/>
  <c r="G5" i="107" s="1"/>
  <c r="H13" i="111"/>
  <c r="H14" i="111" l="1"/>
  <c r="I14" i="111" s="1"/>
  <c r="J14" i="111" s="1"/>
  <c r="I13" i="111"/>
  <c r="J13" i="111" l="1"/>
  <c r="H15" i="111"/>
  <c r="G16" i="112" l="1"/>
  <c r="G17" i="112" s="1"/>
  <c r="G18" i="112" s="1"/>
  <c r="I15" i="111"/>
  <c r="H16" i="111"/>
  <c r="I16" i="111" s="1"/>
  <c r="J16" i="111" s="1"/>
  <c r="H17" i="111" l="1"/>
  <c r="I17" i="111" s="1"/>
  <c r="J17" i="111" s="1"/>
  <c r="J15" i="111"/>
  <c r="H18" i="111" l="1"/>
  <c r="I18" i="111" l="1"/>
  <c r="H19" i="111"/>
  <c r="I19" i="111" s="1"/>
  <c r="J19" i="111" s="1"/>
  <c r="H20" i="111" l="1"/>
  <c r="I20" i="111" s="1"/>
  <c r="J20" i="111" s="1"/>
  <c r="J18" i="111"/>
  <c r="G19" i="112" l="1"/>
  <c r="G20" i="112" s="1"/>
  <c r="G21" i="112" s="1"/>
  <c r="H21" i="111"/>
  <c r="I21" i="111" s="1"/>
  <c r="J21" i="111" s="1"/>
  <c r="H22" i="111" l="1"/>
  <c r="I22" i="111" s="1"/>
  <c r="J22" i="111" s="1"/>
  <c r="H23" i="111" l="1"/>
  <c r="I23" i="111" s="1"/>
  <c r="J23" i="111" s="1"/>
  <c r="H24" i="111" l="1"/>
  <c r="I24" i="111" s="1"/>
  <c r="J24" i="111" s="1"/>
  <c r="H25" i="111" l="1"/>
  <c r="I25" i="111" s="1"/>
  <c r="J25" i="111" s="1"/>
  <c r="H26" i="111" l="1"/>
  <c r="I26" i="111" s="1"/>
  <c r="J26" i="111" s="1"/>
  <c r="H27" i="111" l="1"/>
  <c r="I27" i="111" s="1"/>
  <c r="J27" i="111" s="1"/>
  <c r="H28" i="111" l="1"/>
  <c r="I28" i="111" s="1"/>
  <c r="J28" i="111" s="1"/>
  <c r="G22" i="112" l="1"/>
  <c r="G23" i="112" s="1"/>
  <c r="G24" i="112" s="1"/>
  <c r="G25" i="112" s="1"/>
  <c r="H29" i="111"/>
  <c r="H26" i="112" l="1"/>
  <c r="I29" i="111"/>
  <c r="H30" i="111"/>
  <c r="F7" i="107" s="1"/>
  <c r="F9" i="107" s="1"/>
  <c r="F11" i="107" s="1"/>
  <c r="I26" i="112" l="1"/>
  <c r="J29" i="111"/>
  <c r="I30" i="111"/>
  <c r="G7" i="107" s="1"/>
  <c r="G9" i="107" s="1"/>
  <c r="G11" i="107" s="1"/>
  <c r="H12" i="85" l="1"/>
  <c r="H11" i="85"/>
  <c r="H10" i="85"/>
  <c r="H9" i="85"/>
  <c r="H4" i="85"/>
  <c r="H5" i="85"/>
  <c r="H6" i="85"/>
  <c r="H3" i="85"/>
  <c r="G12" i="85"/>
  <c r="E12" i="85"/>
  <c r="G11" i="85"/>
  <c r="E11" i="85"/>
  <c r="G10" i="85"/>
  <c r="E10" i="85"/>
  <c r="G9" i="85"/>
  <c r="E9" i="85"/>
  <c r="G6" i="85"/>
  <c r="G5" i="85"/>
  <c r="G4" i="85"/>
  <c r="G3" i="85"/>
  <c r="E6" i="85"/>
  <c r="E5" i="85"/>
  <c r="E4" i="85"/>
  <c r="E3" i="85"/>
  <c r="G15" i="97"/>
  <c r="J17" i="97"/>
  <c r="K17" i="97" s="1"/>
  <c r="G17" i="97"/>
  <c r="G14" i="97"/>
  <c r="J13" i="97"/>
  <c r="J14" i="97"/>
  <c r="K14" i="97" s="1"/>
  <c r="J15" i="97"/>
  <c r="E10" i="97"/>
  <c r="G10" i="97" s="1"/>
  <c r="E11" i="97"/>
  <c r="G13" i="97"/>
  <c r="J3" i="97"/>
  <c r="E3" i="97"/>
  <c r="J11" i="97"/>
  <c r="J12" i="97"/>
  <c r="J10" i="97"/>
  <c r="G3" i="97" l="1"/>
  <c r="N6" i="97"/>
  <c r="N7" i="97" s="1"/>
  <c r="K15" i="97"/>
  <c r="K13" i="97"/>
  <c r="K10" i="97"/>
  <c r="K11" i="97"/>
  <c r="G11" i="97"/>
  <c r="G12" i="97"/>
  <c r="K12" i="97"/>
  <c r="K3" i="97"/>
  <c r="F21" i="87" l="1"/>
  <c r="J2" i="87"/>
  <c r="G3" i="87"/>
  <c r="G4" i="87" l="1"/>
  <c r="G5" i="87" l="1"/>
  <c r="G6" i="87" l="1"/>
  <c r="G7" i="87"/>
  <c r="H7" i="87" s="1"/>
  <c r="I7" i="87" l="1"/>
  <c r="G8" i="87"/>
  <c r="H8" i="87" s="1"/>
  <c r="I8" i="87" s="1"/>
  <c r="J8" i="87" s="1"/>
  <c r="J7" i="87" l="1"/>
  <c r="G9" i="87"/>
  <c r="G10" i="87" s="1"/>
  <c r="G11" i="87" l="1"/>
  <c r="H11" i="87" s="1"/>
  <c r="I11" i="87" l="1"/>
  <c r="G12" i="87"/>
  <c r="H12" i="87" s="1"/>
  <c r="I12" i="87" s="1"/>
  <c r="J12" i="87" s="1"/>
  <c r="J11" i="87" l="1"/>
  <c r="G13" i="87"/>
  <c r="H13" i="87" s="1"/>
  <c r="I13" i="87" s="1"/>
  <c r="J13" i="87" s="1"/>
  <c r="G14" i="87" l="1"/>
  <c r="H14" i="87" s="1"/>
  <c r="I14" i="87" s="1"/>
  <c r="J14" i="87" s="1"/>
  <c r="G15" i="87" l="1"/>
  <c r="H15" i="87" s="1"/>
  <c r="I15" i="87" s="1"/>
  <c r="J15" i="87" s="1"/>
  <c r="G16" i="87"/>
  <c r="H16" i="87" l="1"/>
  <c r="G17" i="87"/>
  <c r="G18" i="87" s="1"/>
  <c r="G19" i="87" s="1"/>
  <c r="G20" i="87" s="1"/>
  <c r="G24" i="87" s="1"/>
  <c r="H24" i="87" s="1"/>
  <c r="I24" i="87" l="1"/>
  <c r="I16" i="87"/>
  <c r="H21" i="87"/>
  <c r="G25" i="87"/>
  <c r="H25" i="87" s="1"/>
  <c r="I25" i="87" s="1"/>
  <c r="J25" i="87" s="1"/>
  <c r="J24" i="87" l="1"/>
  <c r="J16" i="87"/>
  <c r="I21" i="87"/>
  <c r="G26" i="87"/>
  <c r="H26" i="87" s="1"/>
  <c r="I26" i="87" s="1"/>
  <c r="J26" i="87" s="1"/>
  <c r="G27" i="87" l="1"/>
  <c r="G28" i="87" l="1"/>
  <c r="I28" i="87" s="1"/>
  <c r="J28" i="87" s="1"/>
  <c r="H27" i="87"/>
  <c r="G29" i="87"/>
  <c r="I29" i="87" s="1"/>
  <c r="J29" i="87" s="1"/>
  <c r="I27" i="87" l="1"/>
  <c r="G30" i="87"/>
  <c r="I30" i="87" s="1"/>
  <c r="J30" i="87" s="1"/>
  <c r="J27" i="87" l="1"/>
  <c r="G31" i="87"/>
  <c r="G32" i="87" l="1"/>
  <c r="H32" i="87" s="1"/>
  <c r="I32" i="87" s="1"/>
  <c r="J32" i="87" s="1"/>
  <c r="H31" i="87"/>
  <c r="G33" i="87" l="1"/>
  <c r="H33" i="87" s="1"/>
  <c r="I33" i="87" s="1"/>
  <c r="J33" i="87" s="1"/>
  <c r="I31" i="87"/>
  <c r="G34" i="87"/>
  <c r="H34" i="87" s="1"/>
  <c r="I34" i="87" s="1"/>
  <c r="J34" i="87" s="1"/>
  <c r="J31" i="87" l="1"/>
  <c r="G35" i="87"/>
  <c r="H35" i="87" l="1"/>
  <c r="G36" i="87"/>
  <c r="I36" i="87" s="1"/>
  <c r="J36" i="87" s="1"/>
  <c r="G37" i="87"/>
  <c r="I37" i="87" s="1"/>
  <c r="J37" i="87" s="1"/>
  <c r="I35" i="87" l="1"/>
  <c r="G38" i="87"/>
  <c r="I38" i="87" s="1"/>
  <c r="J38" i="87" s="1"/>
  <c r="J35" i="87" l="1"/>
  <c r="G39" i="87"/>
  <c r="H39" i="87" l="1"/>
  <c r="I39" i="87" s="1"/>
  <c r="J39" i="87" s="1"/>
  <c r="G40" i="87"/>
  <c r="G41" i="87" s="1"/>
  <c r="H40" i="87" l="1"/>
  <c r="I40" i="87" s="1"/>
  <c r="J40" i="87" s="1"/>
  <c r="G42" i="87" l="1"/>
  <c r="H41" i="87"/>
  <c r="I41" i="87" s="1"/>
  <c r="J41" i="87" s="1"/>
  <c r="H42" i="87" l="1"/>
  <c r="I42" i="87" s="1"/>
  <c r="J42" i="87" s="1"/>
  <c r="G43" i="87"/>
  <c r="G44" i="87" l="1"/>
  <c r="H43" i="87"/>
  <c r="I43" i="87" s="1"/>
  <c r="J43" i="87" s="1"/>
  <c r="G45" i="87" l="1"/>
  <c r="H44" i="87"/>
  <c r="I44" i="87" s="1"/>
  <c r="J44" i="87" s="1"/>
  <c r="G46" i="87" l="1"/>
  <c r="H45" i="87"/>
  <c r="I45" i="87" s="1"/>
  <c r="J45" i="87" s="1"/>
  <c r="G47" i="87" l="1"/>
  <c r="H46" i="87"/>
  <c r="I46" i="87" s="1"/>
  <c r="J46" i="87" s="1"/>
  <c r="G48" i="87" l="1"/>
  <c r="I47" i="87"/>
  <c r="J47" i="87" s="1"/>
  <c r="G49" i="87" l="1"/>
  <c r="I48" i="87"/>
  <c r="J48" i="87" s="1"/>
  <c r="G50" i="87" l="1"/>
  <c r="I49" i="87"/>
  <c r="J49" i="87" s="1"/>
  <c r="I50" i="87" l="1"/>
  <c r="H51" i="87"/>
  <c r="J50" i="87" l="1"/>
  <c r="I51" i="87"/>
</calcChain>
</file>

<file path=xl/sharedStrings.xml><?xml version="1.0" encoding="utf-8"?>
<sst xmlns="http://schemas.openxmlformats.org/spreadsheetml/2006/main" count="306" uniqueCount="49">
  <si>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</si>
  <si>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</si>
  <si>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</si>
  <si>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</si>
  <si>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</si>
  <si>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</si>
  <si>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</si>
  <si>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</si>
  <si>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</si>
  <si>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</si>
  <si>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</si>
  <si>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</si>
  <si>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Sr.No</t>
  </si>
  <si>
    <t>Area in Sq.ft</t>
  </si>
  <si>
    <t>Rate</t>
  </si>
  <si>
    <t>Total Value</t>
  </si>
  <si>
    <t>Final Rate</t>
  </si>
  <si>
    <t>2 BHK</t>
  </si>
  <si>
    <t>3 BHK</t>
  </si>
  <si>
    <t>Sale</t>
  </si>
  <si>
    <t>4 BHK</t>
  </si>
  <si>
    <t>Sale / Rehab</t>
  </si>
  <si>
    <t>Rehab</t>
  </si>
  <si>
    <t xml:space="preserve">Sale 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</si>
  <si>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</si>
  <si>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</si>
  <si>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</si>
  <si>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</si>
  <si>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</si>
  <si>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Typical - 4,5, 7 &amp; 8th Flr</t>
  </si>
  <si>
    <t>Tot - 4</t>
  </si>
  <si>
    <t xml:space="preserve">6th (Ref) </t>
  </si>
  <si>
    <t>Ref</t>
  </si>
  <si>
    <t xml:space="preserve">As per Approved Plan  Carpet Area in 
Sq. Ft.                      
</t>
  </si>
  <si>
    <t xml:space="preserve"> Comp.</t>
  </si>
  <si>
    <t xml:space="preserve">As per Builder  Carpet Area in 
Sq. Ft.                      
</t>
  </si>
  <si>
    <t xml:space="preserve">2 BHK - 5                                         3 BHK - 03                                                                                                                                                              </t>
  </si>
  <si>
    <t xml:space="preserve">Approved </t>
  </si>
  <si>
    <t xml:space="preserve">2 BHK - 5                                         3 BHK - 06                                                                                                                                                              </t>
  </si>
  <si>
    <t>Total (a)</t>
  </si>
  <si>
    <t xml:space="preserve">Proposed </t>
  </si>
  <si>
    <t xml:space="preserve">2 BHK - 07                                         3 BHK - 09                                  4  BHK - 01                                                                                                                                                              </t>
  </si>
  <si>
    <t xml:space="preserve">2 BHK - 6                                         3 BHK - 04                                                                                                                                                              </t>
  </si>
  <si>
    <t>Tota (a + b)</t>
  </si>
  <si>
    <t>Total (b)</t>
  </si>
  <si>
    <t xml:space="preserve">Price </t>
  </si>
  <si>
    <t xml:space="preserve">Value </t>
  </si>
  <si>
    <t>BUA sq.M</t>
  </si>
  <si>
    <t>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</si>
</sst>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1"/>
      <color rgb="FFFF0000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43" fontId="15" fillId="0" borderId="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left"/>
    </xf>
    <xf numFmtId="0" fontId="27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2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29" fillId="0" borderId="0" xfId="0" applyFont="1"/>
    <xf numFmtId="43" fontId="29" fillId="0" borderId="0" xfId="1" applyFont="1"/>
    <xf numFmtId="1" fontId="28" fillId="0" borderId="2" xfId="0" applyNumberFormat="1" applyFont="1" applyBorder="1" applyAlignment="1">
      <alignment horizontal="center" vertical="center"/>
    </xf>
    <xf numFmtId="43" fontId="26" fillId="0" borderId="0" xfId="1" applyFont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Fill="1" applyBorder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top" wrapText="1"/>
    </xf>
    <xf numFmtId="1" fontId="33" fillId="0" borderId="1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43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3" fontId="3" fillId="4" borderId="0" xfId="0" applyNumberFormat="1" applyFont="1" applyFill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43" fontId="3" fillId="4" borderId="8" xfId="0" applyNumberFormat="1" applyFont="1" applyFill="1" applyBorder="1" applyAlignment="1">
      <alignment horizontal="center" vertical="center"/>
    </xf>
    <xf numFmtId="43" fontId="3" fillId="4" borderId="8" xfId="1" applyFont="1" applyFill="1" applyBorder="1" applyAlignment="1">
      <alignment horizontal="center" vertical="center"/>
    </xf>
    <xf numFmtId="43" fontId="3" fillId="4" borderId="0" xfId="1" applyFont="1" applyFill="1" applyAlignment="1">
      <alignment horizontal="center" vertical="center"/>
    </xf>
    <xf numFmtId="43" fontId="3" fillId="4" borderId="8" xfId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201244</xdr:colOff>
      <xdr:row>45</xdr:row>
      <xdr:rowOff>125039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998AB4-E15F-9EA6-0C38-ACFA1C2E7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5644" cy="8697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14</xdr:col>
      <xdr:colOff>258402</xdr:colOff>
      <xdr:row>93</xdr:row>
      <xdr:rowOff>77407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F8021-D7E6-45C6-8CEC-2524648C5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144000"/>
          <a:ext cx="8792802" cy="8649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14</xdr:col>
      <xdr:colOff>229823</xdr:colOff>
      <xdr:row>136</xdr:row>
      <xdr:rowOff>172564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ED2538-0D5F-FFCE-D702-DE3092833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097500"/>
          <a:ext cx="8764223" cy="798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zoomScale="130" zoomScaleNormal="130" workbookViewId="0">
      <selection activeCell="G24" sqref="G24:G46"/>
    </sheetView>
  </sheetViews>
  <sheetFormatPr defaultRowHeight="15" x14ac:dyDescent="0.25"/>
  <cols>
    <col min="1" max="1" width="4" style="51" customWidth="1"/>
    <col min="2" max="2" width="6.140625" style="50" customWidth="1"/>
    <col min="3" max="3" width="5.5703125" style="50" customWidth="1"/>
    <col min="4" max="5" width="7.7109375" style="34" customWidth="1"/>
    <col min="6" max="6" width="6.42578125" style="77" customWidth="1"/>
    <col min="7" max="7" width="7.140625" style="89" customWidth="1"/>
    <col min="8" max="8" width="13.28515625" style="89" customWidth="1"/>
    <col min="9" max="9" width="14.5703125" style="89" customWidth="1"/>
    <col min="10" max="10" width="8.85546875" style="90" customWidth="1"/>
    <col min="11" max="11" width="10.5703125" style="89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48.75" customHeight="1" x14ac:dyDescent="0.25">
      <c r="A1" s="14" t="s">
        <v>1</v>
      </c>
      <c r="B1" s="14" t="s">
        <v>0</v>
      </c>
      <c r="C1" s="15" t="s">
        <v>2</v>
      </c>
      <c r="D1" s="15" t="s">
        <v>34</v>
      </c>
      <c r="E1" s="15" t="s">
        <v>33</v>
      </c>
      <c r="F1" s="75" t="s">
        <v>11</v>
      </c>
      <c r="G1" s="78" t="s">
        <v>24</v>
      </c>
      <c r="H1" s="75" t="s">
        <v>25</v>
      </c>
      <c r="I1" s="79" t="s">
        <v>26</v>
      </c>
      <c r="J1" s="80" t="s">
        <v>27</v>
      </c>
      <c r="K1" s="81" t="s">
        <v>28</v>
      </c>
      <c r="L1" s="5" t="s">
        <v>21</v>
      </c>
    </row>
    <row r="2" spans="1:17" s="35" customFormat="1" ht="16.5" x14ac:dyDescent="0.3">
      <c r="A2" s="67">
        <v>1</v>
      </c>
      <c r="B2" s="17">
        <v>401</v>
      </c>
      <c r="C2" s="13">
        <v>4</v>
      </c>
      <c r="D2" s="17" t="s">
        <v>18</v>
      </c>
      <c r="E2" s="17">
        <v>981</v>
      </c>
      <c r="F2" s="68">
        <f>E2*1.1</f>
        <v>1079.1000000000001</v>
      </c>
      <c r="G2" s="82">
        <v>33000</v>
      </c>
      <c r="H2" s="83">
        <v>0</v>
      </c>
      <c r="I2" s="84">
        <f>ROUND(H2*1.1,0)</f>
        <v>0</v>
      </c>
      <c r="J2" s="85">
        <f t="shared" ref="J2" si="0">MROUND((I2*0.03/12),500)</f>
        <v>0</v>
      </c>
      <c r="K2" s="84">
        <f t="shared" ref="K2:K6" si="1">F2*3200</f>
        <v>3453120.0000000005</v>
      </c>
      <c r="L2" s="36" t="s">
        <v>22</v>
      </c>
      <c r="M2" s="37"/>
      <c r="N2" s="38"/>
      <c r="P2" s="8"/>
      <c r="Q2" s="8"/>
    </row>
    <row r="3" spans="1:17" s="35" customFormat="1" ht="16.5" x14ac:dyDescent="0.3">
      <c r="A3" s="67">
        <v>2</v>
      </c>
      <c r="B3" s="17">
        <v>402</v>
      </c>
      <c r="C3" s="13">
        <v>4</v>
      </c>
      <c r="D3" s="17" t="s">
        <v>17</v>
      </c>
      <c r="E3" s="17">
        <v>717</v>
      </c>
      <c r="F3" s="68">
        <f t="shared" ref="F3:F20" si="2">E3*1.1</f>
        <v>788.7</v>
      </c>
      <c r="G3" s="82">
        <f>G2</f>
        <v>33000</v>
      </c>
      <c r="H3" s="83">
        <v>0</v>
      </c>
      <c r="I3" s="84">
        <f t="shared" ref="I3:I20" si="3">ROUND(H3*1.1,0)</f>
        <v>0</v>
      </c>
      <c r="J3" s="85">
        <f t="shared" ref="J3:J20" si="4">MROUND((I3*0.03/12),500)</f>
        <v>0</v>
      </c>
      <c r="K3" s="84">
        <f t="shared" si="1"/>
        <v>2523840</v>
      </c>
      <c r="L3" s="36" t="s">
        <v>22</v>
      </c>
      <c r="M3" s="72"/>
      <c r="N3" s="38"/>
      <c r="P3" s="8"/>
      <c r="Q3" s="8"/>
    </row>
    <row r="4" spans="1:17" ht="16.5" x14ac:dyDescent="0.3">
      <c r="A4" s="67">
        <v>3</v>
      </c>
      <c r="B4" s="17">
        <v>403</v>
      </c>
      <c r="C4" s="13">
        <v>4</v>
      </c>
      <c r="D4" s="17" t="s">
        <v>17</v>
      </c>
      <c r="E4" s="17">
        <v>727</v>
      </c>
      <c r="F4" s="68">
        <f t="shared" si="2"/>
        <v>799.7</v>
      </c>
      <c r="G4" s="82">
        <f>G3</f>
        <v>33000</v>
      </c>
      <c r="H4" s="83">
        <v>0</v>
      </c>
      <c r="I4" s="84">
        <f t="shared" si="3"/>
        <v>0</v>
      </c>
      <c r="J4" s="85">
        <f t="shared" si="4"/>
        <v>0</v>
      </c>
      <c r="K4" s="84">
        <f t="shared" si="1"/>
        <v>2559040</v>
      </c>
      <c r="L4" s="36" t="s">
        <v>22</v>
      </c>
      <c r="M4" s="9"/>
      <c r="N4" s="10"/>
      <c r="P4" s="3"/>
      <c r="Q4" s="3"/>
    </row>
    <row r="5" spans="1:17" ht="16.5" x14ac:dyDescent="0.3">
      <c r="A5" s="67">
        <v>4</v>
      </c>
      <c r="B5" s="17">
        <v>404</v>
      </c>
      <c r="C5" s="13">
        <v>4</v>
      </c>
      <c r="D5" s="17" t="s">
        <v>18</v>
      </c>
      <c r="E5" s="17">
        <v>963</v>
      </c>
      <c r="F5" s="68">
        <f t="shared" si="2"/>
        <v>1059.3000000000002</v>
      </c>
      <c r="G5" s="82">
        <f>G4</f>
        <v>33000</v>
      </c>
      <c r="H5" s="83">
        <v>0</v>
      </c>
      <c r="I5" s="84">
        <f t="shared" si="3"/>
        <v>0</v>
      </c>
      <c r="J5" s="85">
        <f t="shared" si="4"/>
        <v>0</v>
      </c>
      <c r="K5" s="84">
        <f t="shared" si="1"/>
        <v>3389760.0000000005</v>
      </c>
      <c r="L5" s="36" t="s">
        <v>22</v>
      </c>
      <c r="M5" s="9"/>
      <c r="N5" s="10"/>
      <c r="P5" s="3"/>
      <c r="Q5" s="3"/>
    </row>
    <row r="6" spans="1:17" ht="16.5" x14ac:dyDescent="0.3">
      <c r="A6" s="67">
        <v>5</v>
      </c>
      <c r="B6" s="17">
        <v>501</v>
      </c>
      <c r="C6" s="13">
        <v>5</v>
      </c>
      <c r="D6" s="17" t="s">
        <v>18</v>
      </c>
      <c r="E6" s="17">
        <v>981</v>
      </c>
      <c r="F6" s="68">
        <f t="shared" si="2"/>
        <v>1079.1000000000001</v>
      </c>
      <c r="G6" s="82">
        <f>G5+120</f>
        <v>33120</v>
      </c>
      <c r="H6" s="83">
        <v>0</v>
      </c>
      <c r="I6" s="84">
        <f t="shared" si="3"/>
        <v>0</v>
      </c>
      <c r="J6" s="85">
        <f t="shared" si="4"/>
        <v>0</v>
      </c>
      <c r="K6" s="84">
        <f t="shared" si="1"/>
        <v>3453120.0000000005</v>
      </c>
      <c r="L6" s="36" t="s">
        <v>22</v>
      </c>
      <c r="M6" s="9"/>
      <c r="N6" s="10"/>
      <c r="P6" s="3"/>
      <c r="Q6" s="3"/>
    </row>
    <row r="7" spans="1:17" ht="16.5" x14ac:dyDescent="0.3">
      <c r="A7" s="67">
        <v>6</v>
      </c>
      <c r="B7" s="17">
        <v>502</v>
      </c>
      <c r="C7" s="13">
        <v>5</v>
      </c>
      <c r="D7" s="17" t="s">
        <v>17</v>
      </c>
      <c r="E7" s="17">
        <v>717</v>
      </c>
      <c r="F7" s="68">
        <f t="shared" si="2"/>
        <v>788.7</v>
      </c>
      <c r="G7" s="82">
        <f t="shared" ref="G7:G9" si="5">G6</f>
        <v>33120</v>
      </c>
      <c r="H7" s="83">
        <f t="shared" ref="H7:H16" si="6">E7*G7</f>
        <v>23747040</v>
      </c>
      <c r="I7" s="84">
        <f t="shared" si="3"/>
        <v>26121744</v>
      </c>
      <c r="J7" s="85">
        <f t="shared" si="4"/>
        <v>65500</v>
      </c>
      <c r="K7" s="84">
        <f>F7*3200</f>
        <v>2523840</v>
      </c>
      <c r="L7" s="4" t="s">
        <v>19</v>
      </c>
      <c r="M7" s="9"/>
      <c r="N7" s="10"/>
      <c r="P7" s="3"/>
      <c r="Q7" s="3"/>
    </row>
    <row r="8" spans="1:17" ht="16.5" x14ac:dyDescent="0.3">
      <c r="A8" s="67">
        <v>7</v>
      </c>
      <c r="B8" s="17">
        <v>503</v>
      </c>
      <c r="C8" s="13">
        <v>5</v>
      </c>
      <c r="D8" s="17" t="s">
        <v>17</v>
      </c>
      <c r="E8" s="17">
        <v>727</v>
      </c>
      <c r="F8" s="68">
        <f t="shared" si="2"/>
        <v>799.7</v>
      </c>
      <c r="G8" s="82">
        <f t="shared" si="5"/>
        <v>33120</v>
      </c>
      <c r="H8" s="83">
        <f t="shared" si="6"/>
        <v>24078240</v>
      </c>
      <c r="I8" s="84">
        <f t="shared" si="3"/>
        <v>26486064</v>
      </c>
      <c r="J8" s="85">
        <f t="shared" si="4"/>
        <v>66000</v>
      </c>
      <c r="K8" s="84">
        <f t="shared" ref="K8:K20" si="7">F8*3200</f>
        <v>2559040</v>
      </c>
      <c r="L8" s="4" t="s">
        <v>19</v>
      </c>
      <c r="M8" s="9"/>
      <c r="N8" s="10"/>
      <c r="P8" s="3"/>
      <c r="Q8" s="3"/>
    </row>
    <row r="9" spans="1:17" ht="16.5" x14ac:dyDescent="0.3">
      <c r="A9" s="67">
        <v>8</v>
      </c>
      <c r="B9" s="17">
        <v>504</v>
      </c>
      <c r="C9" s="13">
        <v>5</v>
      </c>
      <c r="D9" s="17" t="s">
        <v>18</v>
      </c>
      <c r="E9" s="17">
        <v>963</v>
      </c>
      <c r="F9" s="68">
        <f t="shared" si="2"/>
        <v>1059.3000000000002</v>
      </c>
      <c r="G9" s="82">
        <f t="shared" si="5"/>
        <v>33120</v>
      </c>
      <c r="H9" s="83">
        <v>0</v>
      </c>
      <c r="I9" s="84">
        <f t="shared" si="3"/>
        <v>0</v>
      </c>
      <c r="J9" s="85">
        <f t="shared" si="4"/>
        <v>0</v>
      </c>
      <c r="K9" s="84">
        <f t="shared" si="7"/>
        <v>3389760.0000000005</v>
      </c>
      <c r="L9" s="36" t="s">
        <v>22</v>
      </c>
      <c r="M9" s="9"/>
      <c r="N9" s="10"/>
      <c r="P9" s="3"/>
      <c r="Q9" s="3"/>
    </row>
    <row r="10" spans="1:17" ht="16.5" x14ac:dyDescent="0.3">
      <c r="A10" s="67">
        <v>9</v>
      </c>
      <c r="B10" s="16">
        <v>602</v>
      </c>
      <c r="C10" s="16">
        <v>6</v>
      </c>
      <c r="D10" s="17" t="s">
        <v>17</v>
      </c>
      <c r="E10" s="17">
        <v>717</v>
      </c>
      <c r="F10" s="68">
        <f t="shared" si="2"/>
        <v>788.7</v>
      </c>
      <c r="G10" s="82">
        <f>G9+120</f>
        <v>33240</v>
      </c>
      <c r="H10" s="83">
        <v>0</v>
      </c>
      <c r="I10" s="84">
        <f t="shared" si="3"/>
        <v>0</v>
      </c>
      <c r="J10" s="85">
        <f t="shared" si="4"/>
        <v>0</v>
      </c>
      <c r="K10" s="84">
        <f t="shared" si="7"/>
        <v>2523840</v>
      </c>
      <c r="L10" s="36" t="s">
        <v>22</v>
      </c>
    </row>
    <row r="11" spans="1:17" ht="16.5" x14ac:dyDescent="0.3">
      <c r="A11" s="67">
        <v>10</v>
      </c>
      <c r="B11" s="17">
        <v>603</v>
      </c>
      <c r="C11" s="16">
        <v>6</v>
      </c>
      <c r="D11" s="17" t="s">
        <v>17</v>
      </c>
      <c r="E11" s="17">
        <v>727</v>
      </c>
      <c r="F11" s="68">
        <f t="shared" si="2"/>
        <v>799.7</v>
      </c>
      <c r="G11" s="82">
        <f t="shared" ref="G11:G12" si="8">G10</f>
        <v>33240</v>
      </c>
      <c r="H11" s="83">
        <f t="shared" si="6"/>
        <v>24165480</v>
      </c>
      <c r="I11" s="84">
        <f t="shared" si="3"/>
        <v>26582028</v>
      </c>
      <c r="J11" s="85">
        <f t="shared" si="4"/>
        <v>66500</v>
      </c>
      <c r="K11" s="84">
        <f t="shared" si="7"/>
        <v>2559040</v>
      </c>
      <c r="L11" s="4" t="s">
        <v>19</v>
      </c>
    </row>
    <row r="12" spans="1:17" s="35" customFormat="1" ht="16.5" x14ac:dyDescent="0.3">
      <c r="A12" s="67">
        <v>11</v>
      </c>
      <c r="B12" s="16">
        <v>604</v>
      </c>
      <c r="C12" s="16">
        <v>6</v>
      </c>
      <c r="D12" s="17" t="s">
        <v>18</v>
      </c>
      <c r="E12" s="17">
        <v>963</v>
      </c>
      <c r="F12" s="68">
        <f t="shared" si="2"/>
        <v>1059.3000000000002</v>
      </c>
      <c r="G12" s="82">
        <f t="shared" si="8"/>
        <v>33240</v>
      </c>
      <c r="H12" s="83">
        <f t="shared" si="6"/>
        <v>32010120</v>
      </c>
      <c r="I12" s="84">
        <f t="shared" si="3"/>
        <v>35211132</v>
      </c>
      <c r="J12" s="85">
        <f t="shared" si="4"/>
        <v>88000</v>
      </c>
      <c r="K12" s="84">
        <f t="shared" si="7"/>
        <v>3389760.0000000005</v>
      </c>
      <c r="L12" s="4" t="s">
        <v>19</v>
      </c>
    </row>
    <row r="13" spans="1:17" ht="16.5" x14ac:dyDescent="0.3">
      <c r="A13" s="67">
        <v>12</v>
      </c>
      <c r="B13" s="16">
        <v>701</v>
      </c>
      <c r="C13" s="16">
        <v>7</v>
      </c>
      <c r="D13" s="17" t="s">
        <v>18</v>
      </c>
      <c r="E13" s="17">
        <v>981</v>
      </c>
      <c r="F13" s="68">
        <f t="shared" si="2"/>
        <v>1079.1000000000001</v>
      </c>
      <c r="G13" s="82">
        <f>G12+120</f>
        <v>33360</v>
      </c>
      <c r="H13" s="83">
        <f t="shared" si="6"/>
        <v>32726160</v>
      </c>
      <c r="I13" s="84">
        <f t="shared" si="3"/>
        <v>35998776</v>
      </c>
      <c r="J13" s="85">
        <f t="shared" si="4"/>
        <v>90000</v>
      </c>
      <c r="K13" s="84">
        <f t="shared" si="7"/>
        <v>3453120.0000000005</v>
      </c>
      <c r="L13" s="4" t="s">
        <v>19</v>
      </c>
      <c r="P13" s="2"/>
    </row>
    <row r="14" spans="1:17" ht="16.5" x14ac:dyDescent="0.3">
      <c r="A14" s="67">
        <v>13</v>
      </c>
      <c r="B14" s="16">
        <v>702</v>
      </c>
      <c r="C14" s="16">
        <v>7</v>
      </c>
      <c r="D14" s="17" t="s">
        <v>17</v>
      </c>
      <c r="E14" s="17">
        <v>717</v>
      </c>
      <c r="F14" s="68">
        <f t="shared" si="2"/>
        <v>788.7</v>
      </c>
      <c r="G14" s="82">
        <f>G13</f>
        <v>33360</v>
      </c>
      <c r="H14" s="83">
        <f t="shared" si="6"/>
        <v>23919120</v>
      </c>
      <c r="I14" s="84">
        <f t="shared" si="3"/>
        <v>26311032</v>
      </c>
      <c r="J14" s="85">
        <f t="shared" si="4"/>
        <v>66000</v>
      </c>
      <c r="K14" s="84">
        <f t="shared" si="7"/>
        <v>2523840</v>
      </c>
      <c r="L14" s="4" t="s">
        <v>19</v>
      </c>
      <c r="P14" s="2"/>
    </row>
    <row r="15" spans="1:17" ht="16.5" x14ac:dyDescent="0.3">
      <c r="A15" s="67">
        <v>14</v>
      </c>
      <c r="B15" s="16">
        <v>703</v>
      </c>
      <c r="C15" s="16">
        <v>7</v>
      </c>
      <c r="D15" s="17" t="s">
        <v>17</v>
      </c>
      <c r="E15" s="17">
        <v>727</v>
      </c>
      <c r="F15" s="68">
        <f t="shared" si="2"/>
        <v>799.7</v>
      </c>
      <c r="G15" s="82">
        <f>G14</f>
        <v>33360</v>
      </c>
      <c r="H15" s="83">
        <f t="shared" si="6"/>
        <v>24252720</v>
      </c>
      <c r="I15" s="84">
        <f t="shared" si="3"/>
        <v>26677992</v>
      </c>
      <c r="J15" s="85">
        <f t="shared" si="4"/>
        <v>66500</v>
      </c>
      <c r="K15" s="84">
        <f t="shared" si="7"/>
        <v>2559040</v>
      </c>
      <c r="L15" s="4" t="s">
        <v>19</v>
      </c>
      <c r="P15" s="2"/>
    </row>
    <row r="16" spans="1:17" ht="16.5" x14ac:dyDescent="0.3">
      <c r="A16" s="67">
        <v>15</v>
      </c>
      <c r="B16" s="16">
        <v>704</v>
      </c>
      <c r="C16" s="16">
        <v>7</v>
      </c>
      <c r="D16" s="17" t="s">
        <v>18</v>
      </c>
      <c r="E16" s="17">
        <v>963</v>
      </c>
      <c r="F16" s="68">
        <f t="shared" si="2"/>
        <v>1059.3000000000002</v>
      </c>
      <c r="G16" s="82">
        <f>G15</f>
        <v>33360</v>
      </c>
      <c r="H16" s="83">
        <f t="shared" si="6"/>
        <v>32125680</v>
      </c>
      <c r="I16" s="84">
        <f t="shared" si="3"/>
        <v>35338248</v>
      </c>
      <c r="J16" s="85">
        <f t="shared" si="4"/>
        <v>88500</v>
      </c>
      <c r="K16" s="84">
        <f t="shared" si="7"/>
        <v>3389760.0000000005</v>
      </c>
      <c r="L16" s="4" t="s">
        <v>19</v>
      </c>
      <c r="P16" s="2"/>
    </row>
    <row r="17" spans="1:20" ht="16.5" x14ac:dyDescent="0.3">
      <c r="A17" s="67">
        <v>16</v>
      </c>
      <c r="B17" s="16">
        <v>801</v>
      </c>
      <c r="C17" s="16">
        <v>8</v>
      </c>
      <c r="D17" s="17" t="s">
        <v>18</v>
      </c>
      <c r="E17" s="17">
        <v>981</v>
      </c>
      <c r="F17" s="68">
        <f t="shared" si="2"/>
        <v>1079.1000000000001</v>
      </c>
      <c r="G17" s="82">
        <f>G16+120</f>
        <v>33480</v>
      </c>
      <c r="H17" s="83">
        <v>0</v>
      </c>
      <c r="I17" s="84">
        <f t="shared" si="3"/>
        <v>0</v>
      </c>
      <c r="J17" s="85">
        <f t="shared" si="4"/>
        <v>0</v>
      </c>
      <c r="K17" s="84">
        <f t="shared" si="7"/>
        <v>3453120.0000000005</v>
      </c>
      <c r="L17" s="4" t="s">
        <v>22</v>
      </c>
      <c r="P17" s="2"/>
    </row>
    <row r="18" spans="1:20" ht="16.5" x14ac:dyDescent="0.3">
      <c r="A18" s="67">
        <v>17</v>
      </c>
      <c r="B18" s="16">
        <v>802</v>
      </c>
      <c r="C18" s="16">
        <v>8</v>
      </c>
      <c r="D18" s="17" t="s">
        <v>17</v>
      </c>
      <c r="E18" s="100">
        <v>717</v>
      </c>
      <c r="F18" s="68">
        <f t="shared" si="2"/>
        <v>788.7</v>
      </c>
      <c r="G18" s="82">
        <f>G17</f>
        <v>33480</v>
      </c>
      <c r="H18" s="83">
        <v>0</v>
      </c>
      <c r="I18" s="84">
        <f t="shared" si="3"/>
        <v>0</v>
      </c>
      <c r="J18" s="85">
        <f t="shared" si="4"/>
        <v>0</v>
      </c>
      <c r="K18" s="84">
        <f t="shared" si="7"/>
        <v>2523840</v>
      </c>
      <c r="L18" s="36" t="s">
        <v>22</v>
      </c>
      <c r="P18" s="2"/>
    </row>
    <row r="19" spans="1:20" ht="16.5" x14ac:dyDescent="0.3">
      <c r="A19" s="67">
        <v>18</v>
      </c>
      <c r="B19" s="16">
        <v>803</v>
      </c>
      <c r="C19" s="16">
        <v>8</v>
      </c>
      <c r="D19" s="17" t="s">
        <v>17</v>
      </c>
      <c r="E19" s="100">
        <v>727</v>
      </c>
      <c r="F19" s="68">
        <f t="shared" si="2"/>
        <v>799.7</v>
      </c>
      <c r="G19" s="82">
        <f>G18</f>
        <v>33480</v>
      </c>
      <c r="H19" s="83">
        <v>0</v>
      </c>
      <c r="I19" s="84">
        <f t="shared" si="3"/>
        <v>0</v>
      </c>
      <c r="J19" s="85">
        <f t="shared" si="4"/>
        <v>0</v>
      </c>
      <c r="K19" s="84">
        <f t="shared" si="7"/>
        <v>2559040</v>
      </c>
      <c r="L19" s="36" t="s">
        <v>22</v>
      </c>
      <c r="P19" s="2"/>
    </row>
    <row r="20" spans="1:20" ht="16.5" x14ac:dyDescent="0.3">
      <c r="A20" s="67">
        <v>19</v>
      </c>
      <c r="B20" s="16">
        <v>804</v>
      </c>
      <c r="C20" s="16">
        <v>8</v>
      </c>
      <c r="D20" s="17" t="s">
        <v>18</v>
      </c>
      <c r="E20" s="100">
        <v>963</v>
      </c>
      <c r="F20" s="68">
        <f t="shared" si="2"/>
        <v>1059.3000000000002</v>
      </c>
      <c r="G20" s="82">
        <f>G19</f>
        <v>33480</v>
      </c>
      <c r="H20" s="83">
        <v>0</v>
      </c>
      <c r="I20" s="84">
        <f t="shared" si="3"/>
        <v>0</v>
      </c>
      <c r="J20" s="85">
        <f t="shared" si="4"/>
        <v>0</v>
      </c>
      <c r="K20" s="84">
        <f t="shared" si="7"/>
        <v>3389760.0000000005</v>
      </c>
      <c r="L20" s="36" t="s">
        <v>22</v>
      </c>
      <c r="P20" s="2"/>
    </row>
    <row r="21" spans="1:20" ht="16.5" x14ac:dyDescent="0.3">
      <c r="A21" s="135" t="s">
        <v>3</v>
      </c>
      <c r="B21" s="136"/>
      <c r="C21" s="136"/>
      <c r="D21" s="137"/>
      <c r="E21" s="69">
        <f>SUM(E2:E20)</f>
        <v>15959</v>
      </c>
      <c r="F21" s="69">
        <f>SUM(F2:F20)</f>
        <v>17554.900000000005</v>
      </c>
      <c r="G21" s="82"/>
      <c r="H21" s="101">
        <f t="shared" ref="H21:K21" si="9">SUM(H2:H20)</f>
        <v>217024560</v>
      </c>
      <c r="I21" s="102">
        <f t="shared" si="9"/>
        <v>238727016</v>
      </c>
      <c r="J21" s="103"/>
      <c r="K21" s="102">
        <f t="shared" si="9"/>
        <v>56175680</v>
      </c>
      <c r="L21" s="4"/>
      <c r="P21" s="2"/>
    </row>
    <row r="22" spans="1:20" ht="16.5" x14ac:dyDescent="0.3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4"/>
      <c r="L22" s="4"/>
      <c r="P22" s="2"/>
    </row>
    <row r="23" spans="1:20" ht="58.5" customHeight="1" x14ac:dyDescent="0.25">
      <c r="A23" s="14" t="s">
        <v>1</v>
      </c>
      <c r="B23" s="14" t="s">
        <v>0</v>
      </c>
      <c r="C23" s="15" t="s">
        <v>2</v>
      </c>
      <c r="D23" s="15" t="s">
        <v>34</v>
      </c>
      <c r="E23" s="15" t="s">
        <v>35</v>
      </c>
      <c r="F23" s="75" t="s">
        <v>11</v>
      </c>
      <c r="G23" s="78" t="s">
        <v>24</v>
      </c>
      <c r="H23" s="75" t="s">
        <v>25</v>
      </c>
      <c r="I23" s="79" t="s">
        <v>26</v>
      </c>
      <c r="J23" s="80" t="s">
        <v>27</v>
      </c>
      <c r="K23" s="81" t="s">
        <v>28</v>
      </c>
      <c r="L23" s="5" t="s">
        <v>21</v>
      </c>
      <c r="P23" s="2"/>
    </row>
    <row r="24" spans="1:20" ht="16.5" x14ac:dyDescent="0.3">
      <c r="A24" s="67">
        <v>20</v>
      </c>
      <c r="B24" s="16">
        <v>901</v>
      </c>
      <c r="C24" s="16">
        <v>9</v>
      </c>
      <c r="D24" s="17" t="s">
        <v>18</v>
      </c>
      <c r="E24" s="17">
        <v>981</v>
      </c>
      <c r="F24" s="68">
        <f t="shared" ref="F24:F50" si="10">E24*1.1</f>
        <v>1079.1000000000001</v>
      </c>
      <c r="G24" s="82">
        <f>G20+120</f>
        <v>33600</v>
      </c>
      <c r="H24" s="83">
        <f t="shared" ref="H24" si="11">E24*G24</f>
        <v>32961600</v>
      </c>
      <c r="I24" s="84">
        <f t="shared" ref="I24:I50" si="12">ROUND(H24*1.1,0)</f>
        <v>36257760</v>
      </c>
      <c r="J24" s="85">
        <f t="shared" ref="J24" si="13">MROUND((I24*0.03/12),500)</f>
        <v>90500</v>
      </c>
      <c r="K24" s="84">
        <f t="shared" ref="K24" si="14">F24*3200</f>
        <v>3453120.0000000005</v>
      </c>
      <c r="L24" s="4" t="s">
        <v>19</v>
      </c>
      <c r="P24" s="2"/>
    </row>
    <row r="25" spans="1:20" ht="16.5" x14ac:dyDescent="0.3">
      <c r="A25" s="67">
        <v>21</v>
      </c>
      <c r="B25" s="16">
        <v>902</v>
      </c>
      <c r="C25" s="16">
        <v>9</v>
      </c>
      <c r="D25" s="17" t="s">
        <v>17</v>
      </c>
      <c r="E25" s="100">
        <v>717</v>
      </c>
      <c r="F25" s="68">
        <f t="shared" si="10"/>
        <v>788.7</v>
      </c>
      <c r="G25" s="82">
        <f t="shared" ref="G25:G27" si="15">G24</f>
        <v>33600</v>
      </c>
      <c r="H25" s="83">
        <f t="shared" ref="H25:H46" si="16">E25*G25</f>
        <v>24091200</v>
      </c>
      <c r="I25" s="84">
        <f t="shared" si="12"/>
        <v>26500320</v>
      </c>
      <c r="J25" s="85">
        <f t="shared" ref="J25:J50" si="17">MROUND((I25*0.03/12),500)</f>
        <v>66500</v>
      </c>
      <c r="K25" s="84">
        <f t="shared" ref="K25:K50" si="18">F25*3200</f>
        <v>2523840</v>
      </c>
      <c r="L25" s="4" t="s">
        <v>19</v>
      </c>
      <c r="P25" s="2"/>
    </row>
    <row r="26" spans="1:20" s="12" customFormat="1" ht="16.5" x14ac:dyDescent="0.3">
      <c r="A26" s="67">
        <v>22</v>
      </c>
      <c r="B26" s="16">
        <v>903</v>
      </c>
      <c r="C26" s="16">
        <v>9</v>
      </c>
      <c r="D26" s="17" t="s">
        <v>17</v>
      </c>
      <c r="E26" s="100">
        <v>727</v>
      </c>
      <c r="F26" s="68">
        <f t="shared" si="10"/>
        <v>799.7</v>
      </c>
      <c r="G26" s="82">
        <f t="shared" si="15"/>
        <v>33600</v>
      </c>
      <c r="H26" s="83">
        <f t="shared" si="16"/>
        <v>24427200</v>
      </c>
      <c r="I26" s="84">
        <f t="shared" si="12"/>
        <v>26869920</v>
      </c>
      <c r="J26" s="85">
        <f t="shared" si="17"/>
        <v>67000</v>
      </c>
      <c r="K26" s="84">
        <f t="shared" si="18"/>
        <v>2559040</v>
      </c>
      <c r="L26" s="4" t="s">
        <v>19</v>
      </c>
      <c r="P26" s="49"/>
      <c r="S26" s="42"/>
      <c r="T26" s="42"/>
    </row>
    <row r="27" spans="1:20" ht="16.5" x14ac:dyDescent="0.3">
      <c r="A27" s="67">
        <v>23</v>
      </c>
      <c r="B27" s="16">
        <v>904</v>
      </c>
      <c r="C27" s="16">
        <v>9</v>
      </c>
      <c r="D27" s="17" t="s">
        <v>18</v>
      </c>
      <c r="E27" s="100">
        <v>963</v>
      </c>
      <c r="F27" s="68">
        <f t="shared" si="10"/>
        <v>1059.3000000000002</v>
      </c>
      <c r="G27" s="82">
        <f t="shared" si="15"/>
        <v>33600</v>
      </c>
      <c r="H27" s="83">
        <f t="shared" si="16"/>
        <v>32356800</v>
      </c>
      <c r="I27" s="84">
        <f t="shared" si="12"/>
        <v>35592480</v>
      </c>
      <c r="J27" s="85">
        <f t="shared" si="17"/>
        <v>89000</v>
      </c>
      <c r="K27" s="84">
        <f t="shared" si="18"/>
        <v>3389760.0000000005</v>
      </c>
      <c r="L27" s="4" t="s">
        <v>19</v>
      </c>
      <c r="P27" s="2"/>
    </row>
    <row r="28" spans="1:20" ht="16.5" x14ac:dyDescent="0.3">
      <c r="A28" s="67">
        <v>24</v>
      </c>
      <c r="B28" s="17">
        <v>1001</v>
      </c>
      <c r="C28" s="13">
        <v>10</v>
      </c>
      <c r="D28" s="17" t="s">
        <v>18</v>
      </c>
      <c r="E28" s="17">
        <v>981</v>
      </c>
      <c r="F28" s="68">
        <f t="shared" si="10"/>
        <v>1079.1000000000001</v>
      </c>
      <c r="G28" s="82">
        <f>G27+120</f>
        <v>33720</v>
      </c>
      <c r="H28" s="83">
        <v>0</v>
      </c>
      <c r="I28" s="84">
        <f t="shared" si="12"/>
        <v>0</v>
      </c>
      <c r="J28" s="85">
        <f t="shared" si="17"/>
        <v>0</v>
      </c>
      <c r="K28" s="84">
        <f t="shared" si="18"/>
        <v>3453120.0000000005</v>
      </c>
      <c r="L28" s="4" t="s">
        <v>22</v>
      </c>
      <c r="P28" s="2"/>
    </row>
    <row r="29" spans="1:20" ht="16.5" x14ac:dyDescent="0.3">
      <c r="A29" s="67">
        <v>25</v>
      </c>
      <c r="B29" s="17">
        <v>1002</v>
      </c>
      <c r="C29" s="13">
        <v>10</v>
      </c>
      <c r="D29" s="17" t="s">
        <v>17</v>
      </c>
      <c r="E29" s="100">
        <v>717</v>
      </c>
      <c r="F29" s="68">
        <f t="shared" si="10"/>
        <v>788.7</v>
      </c>
      <c r="G29" s="82">
        <f t="shared" ref="G29:G31" si="19">G28</f>
        <v>33720</v>
      </c>
      <c r="H29" s="83">
        <v>0</v>
      </c>
      <c r="I29" s="84">
        <f t="shared" si="12"/>
        <v>0</v>
      </c>
      <c r="J29" s="85">
        <f t="shared" si="17"/>
        <v>0</v>
      </c>
      <c r="K29" s="84">
        <f t="shared" si="18"/>
        <v>2523840</v>
      </c>
      <c r="L29" s="4" t="s">
        <v>22</v>
      </c>
      <c r="P29" s="2"/>
    </row>
    <row r="30" spans="1:20" ht="16.5" x14ac:dyDescent="0.3">
      <c r="A30" s="67">
        <v>26</v>
      </c>
      <c r="B30" s="17">
        <v>1003</v>
      </c>
      <c r="C30" s="13">
        <v>10</v>
      </c>
      <c r="D30" s="17" t="s">
        <v>17</v>
      </c>
      <c r="E30" s="100">
        <v>727</v>
      </c>
      <c r="F30" s="68">
        <f t="shared" si="10"/>
        <v>799.7</v>
      </c>
      <c r="G30" s="82">
        <f t="shared" si="19"/>
        <v>33720</v>
      </c>
      <c r="H30" s="83">
        <v>0</v>
      </c>
      <c r="I30" s="84">
        <f t="shared" si="12"/>
        <v>0</v>
      </c>
      <c r="J30" s="85">
        <f t="shared" si="17"/>
        <v>0</v>
      </c>
      <c r="K30" s="84">
        <f t="shared" si="18"/>
        <v>2559040</v>
      </c>
      <c r="L30" s="4" t="s">
        <v>22</v>
      </c>
      <c r="P30" s="2"/>
    </row>
    <row r="31" spans="1:20" ht="16.5" x14ac:dyDescent="0.3">
      <c r="A31" s="67">
        <v>27</v>
      </c>
      <c r="B31" s="17">
        <v>1004</v>
      </c>
      <c r="C31" s="13">
        <v>10</v>
      </c>
      <c r="D31" s="17" t="s">
        <v>18</v>
      </c>
      <c r="E31" s="100">
        <v>963</v>
      </c>
      <c r="F31" s="68">
        <f t="shared" si="10"/>
        <v>1059.3000000000002</v>
      </c>
      <c r="G31" s="82">
        <f t="shared" si="19"/>
        <v>33720</v>
      </c>
      <c r="H31" s="83">
        <f t="shared" si="16"/>
        <v>32472360</v>
      </c>
      <c r="I31" s="84">
        <f t="shared" si="12"/>
        <v>35719596</v>
      </c>
      <c r="J31" s="85">
        <f t="shared" si="17"/>
        <v>89500</v>
      </c>
      <c r="K31" s="84">
        <f t="shared" si="18"/>
        <v>3389760.0000000005</v>
      </c>
      <c r="L31" s="4" t="s">
        <v>19</v>
      </c>
      <c r="P31" s="2"/>
    </row>
    <row r="32" spans="1:20" ht="16.5" x14ac:dyDescent="0.3">
      <c r="A32" s="67">
        <v>28</v>
      </c>
      <c r="B32" s="17">
        <v>1101</v>
      </c>
      <c r="C32" s="13">
        <v>11</v>
      </c>
      <c r="D32" s="17" t="s">
        <v>18</v>
      </c>
      <c r="E32" s="17">
        <v>981</v>
      </c>
      <c r="F32" s="68">
        <f t="shared" si="10"/>
        <v>1079.1000000000001</v>
      </c>
      <c r="G32" s="82">
        <f>G31+120</f>
        <v>33840</v>
      </c>
      <c r="H32" s="83">
        <f t="shared" si="16"/>
        <v>33197040</v>
      </c>
      <c r="I32" s="84">
        <f t="shared" si="12"/>
        <v>36516744</v>
      </c>
      <c r="J32" s="85">
        <f t="shared" si="17"/>
        <v>91500</v>
      </c>
      <c r="K32" s="84">
        <f t="shared" si="18"/>
        <v>3453120.0000000005</v>
      </c>
      <c r="L32" s="4" t="s">
        <v>19</v>
      </c>
      <c r="P32" s="2"/>
    </row>
    <row r="33" spans="1:16" ht="16.5" x14ac:dyDescent="0.3">
      <c r="A33" s="67">
        <v>29</v>
      </c>
      <c r="B33" s="17">
        <v>1102</v>
      </c>
      <c r="C33" s="13">
        <v>11</v>
      </c>
      <c r="D33" s="17" t="s">
        <v>17</v>
      </c>
      <c r="E33" s="100">
        <v>717</v>
      </c>
      <c r="F33" s="68">
        <f t="shared" si="10"/>
        <v>788.7</v>
      </c>
      <c r="G33" s="82">
        <f t="shared" ref="G33:G35" si="20">G32</f>
        <v>33840</v>
      </c>
      <c r="H33" s="83">
        <f t="shared" si="16"/>
        <v>24263280</v>
      </c>
      <c r="I33" s="84">
        <f t="shared" si="12"/>
        <v>26689608</v>
      </c>
      <c r="J33" s="85">
        <f t="shared" si="17"/>
        <v>66500</v>
      </c>
      <c r="K33" s="84">
        <f t="shared" si="18"/>
        <v>2523840</v>
      </c>
      <c r="L33" s="4" t="s">
        <v>19</v>
      </c>
      <c r="P33" s="2"/>
    </row>
    <row r="34" spans="1:16" ht="16.5" x14ac:dyDescent="0.3">
      <c r="A34" s="67">
        <v>30</v>
      </c>
      <c r="B34" s="17">
        <v>1103</v>
      </c>
      <c r="C34" s="13">
        <v>11</v>
      </c>
      <c r="D34" s="17" t="s">
        <v>17</v>
      </c>
      <c r="E34" s="100">
        <v>727</v>
      </c>
      <c r="F34" s="68">
        <f t="shared" si="10"/>
        <v>799.7</v>
      </c>
      <c r="G34" s="82">
        <f t="shared" si="20"/>
        <v>33840</v>
      </c>
      <c r="H34" s="83">
        <f t="shared" si="16"/>
        <v>24601680</v>
      </c>
      <c r="I34" s="84">
        <f t="shared" si="12"/>
        <v>27061848</v>
      </c>
      <c r="J34" s="85">
        <f t="shared" si="17"/>
        <v>67500</v>
      </c>
      <c r="K34" s="84">
        <f t="shared" si="18"/>
        <v>2559040</v>
      </c>
      <c r="L34" s="4" t="s">
        <v>19</v>
      </c>
      <c r="P34" s="2"/>
    </row>
    <row r="35" spans="1:16" ht="16.5" x14ac:dyDescent="0.3">
      <c r="A35" s="67">
        <v>31</v>
      </c>
      <c r="B35" s="17">
        <v>1104</v>
      </c>
      <c r="C35" s="13">
        <v>11</v>
      </c>
      <c r="D35" s="17" t="s">
        <v>18</v>
      </c>
      <c r="E35" s="100">
        <v>963</v>
      </c>
      <c r="F35" s="68">
        <f t="shared" si="10"/>
        <v>1059.3000000000002</v>
      </c>
      <c r="G35" s="82">
        <f t="shared" si="20"/>
        <v>33840</v>
      </c>
      <c r="H35" s="83">
        <f t="shared" si="16"/>
        <v>32587920</v>
      </c>
      <c r="I35" s="84">
        <f t="shared" si="12"/>
        <v>35846712</v>
      </c>
      <c r="J35" s="85">
        <f t="shared" si="17"/>
        <v>89500</v>
      </c>
      <c r="K35" s="84">
        <f t="shared" si="18"/>
        <v>3389760.0000000005</v>
      </c>
      <c r="L35" s="4" t="s">
        <v>19</v>
      </c>
      <c r="P35" s="2"/>
    </row>
    <row r="36" spans="1:16" ht="16.5" x14ac:dyDescent="0.3">
      <c r="A36" s="67">
        <v>32</v>
      </c>
      <c r="B36" s="17">
        <v>1201</v>
      </c>
      <c r="C36" s="13">
        <v>12</v>
      </c>
      <c r="D36" s="17" t="s">
        <v>18</v>
      </c>
      <c r="E36" s="17">
        <v>981</v>
      </c>
      <c r="F36" s="68">
        <f t="shared" si="10"/>
        <v>1079.1000000000001</v>
      </c>
      <c r="G36" s="82">
        <f>G35+120</f>
        <v>33960</v>
      </c>
      <c r="H36" s="83">
        <v>0</v>
      </c>
      <c r="I36" s="84">
        <f t="shared" si="12"/>
        <v>0</v>
      </c>
      <c r="J36" s="85">
        <f t="shared" si="17"/>
        <v>0</v>
      </c>
      <c r="K36" s="84">
        <f t="shared" si="18"/>
        <v>3453120.0000000005</v>
      </c>
      <c r="L36" s="4" t="s">
        <v>22</v>
      </c>
      <c r="P36" s="2"/>
    </row>
    <row r="37" spans="1:16" ht="16.5" x14ac:dyDescent="0.3">
      <c r="A37" s="67">
        <v>33</v>
      </c>
      <c r="B37" s="17">
        <v>1202</v>
      </c>
      <c r="C37" s="13">
        <v>12</v>
      </c>
      <c r="D37" s="17" t="s">
        <v>17</v>
      </c>
      <c r="E37" s="100">
        <v>717</v>
      </c>
      <c r="F37" s="68">
        <f t="shared" si="10"/>
        <v>788.7</v>
      </c>
      <c r="G37" s="82">
        <f t="shared" ref="G37:G50" si="21">G36</f>
        <v>33960</v>
      </c>
      <c r="H37" s="83">
        <v>0</v>
      </c>
      <c r="I37" s="84">
        <f t="shared" si="12"/>
        <v>0</v>
      </c>
      <c r="J37" s="85">
        <f t="shared" si="17"/>
        <v>0</v>
      </c>
      <c r="K37" s="84">
        <f t="shared" si="18"/>
        <v>2523840</v>
      </c>
      <c r="L37" s="4" t="s">
        <v>22</v>
      </c>
      <c r="P37" s="2"/>
    </row>
    <row r="38" spans="1:16" ht="16.5" x14ac:dyDescent="0.3">
      <c r="A38" s="67">
        <v>34</v>
      </c>
      <c r="B38" s="17">
        <v>1203</v>
      </c>
      <c r="C38" s="13">
        <v>12</v>
      </c>
      <c r="D38" s="17" t="s">
        <v>17</v>
      </c>
      <c r="E38" s="100">
        <v>727</v>
      </c>
      <c r="F38" s="68">
        <f t="shared" si="10"/>
        <v>799.7</v>
      </c>
      <c r="G38" s="82">
        <f t="shared" si="21"/>
        <v>33960</v>
      </c>
      <c r="H38" s="83">
        <v>0</v>
      </c>
      <c r="I38" s="84">
        <f t="shared" si="12"/>
        <v>0</v>
      </c>
      <c r="J38" s="85">
        <f t="shared" si="17"/>
        <v>0</v>
      </c>
      <c r="K38" s="84">
        <f t="shared" si="18"/>
        <v>2559040</v>
      </c>
      <c r="L38" s="4" t="s">
        <v>22</v>
      </c>
      <c r="P38" s="2"/>
    </row>
    <row r="39" spans="1:16" ht="16.5" x14ac:dyDescent="0.3">
      <c r="A39" s="67">
        <v>35</v>
      </c>
      <c r="B39" s="17">
        <v>1204</v>
      </c>
      <c r="C39" s="13">
        <v>12</v>
      </c>
      <c r="D39" s="17" t="s">
        <v>18</v>
      </c>
      <c r="E39" s="100">
        <v>963</v>
      </c>
      <c r="F39" s="68">
        <f t="shared" si="10"/>
        <v>1059.3000000000002</v>
      </c>
      <c r="G39" s="82">
        <f t="shared" si="21"/>
        <v>33960</v>
      </c>
      <c r="H39" s="83">
        <f t="shared" si="16"/>
        <v>32703480</v>
      </c>
      <c r="I39" s="84">
        <f t="shared" si="12"/>
        <v>35973828</v>
      </c>
      <c r="J39" s="85">
        <f t="shared" si="17"/>
        <v>90000</v>
      </c>
      <c r="K39" s="84">
        <f t="shared" si="18"/>
        <v>3389760.0000000005</v>
      </c>
      <c r="L39" s="4" t="s">
        <v>19</v>
      </c>
      <c r="P39" s="2"/>
    </row>
    <row r="40" spans="1:16" ht="16.5" x14ac:dyDescent="0.3">
      <c r="A40" s="67">
        <v>36</v>
      </c>
      <c r="B40" s="17">
        <v>1301</v>
      </c>
      <c r="C40" s="13">
        <v>13</v>
      </c>
      <c r="D40" s="17" t="s">
        <v>20</v>
      </c>
      <c r="E40" s="17">
        <v>1315</v>
      </c>
      <c r="F40" s="68">
        <f t="shared" si="10"/>
        <v>1446.5000000000002</v>
      </c>
      <c r="G40" s="82">
        <f>G39+120</f>
        <v>34080</v>
      </c>
      <c r="H40" s="83">
        <f t="shared" si="16"/>
        <v>44815200</v>
      </c>
      <c r="I40" s="84">
        <f t="shared" si="12"/>
        <v>49296720</v>
      </c>
      <c r="J40" s="85">
        <f t="shared" si="17"/>
        <v>123000</v>
      </c>
      <c r="K40" s="84">
        <f t="shared" si="18"/>
        <v>4628800.0000000009</v>
      </c>
      <c r="L40" s="4" t="s">
        <v>19</v>
      </c>
      <c r="P40" s="2"/>
    </row>
    <row r="41" spans="1:16" ht="16.5" x14ac:dyDescent="0.3">
      <c r="A41" s="67">
        <v>37</v>
      </c>
      <c r="B41" s="17">
        <v>1303</v>
      </c>
      <c r="C41" s="13">
        <v>13</v>
      </c>
      <c r="D41" s="17" t="s">
        <v>17</v>
      </c>
      <c r="E41" s="100">
        <v>727</v>
      </c>
      <c r="F41" s="68">
        <f t="shared" si="10"/>
        <v>799.7</v>
      </c>
      <c r="G41" s="82">
        <f>G40</f>
        <v>34080</v>
      </c>
      <c r="H41" s="83">
        <f t="shared" si="16"/>
        <v>24776160</v>
      </c>
      <c r="I41" s="84">
        <f t="shared" si="12"/>
        <v>27253776</v>
      </c>
      <c r="J41" s="85">
        <f t="shared" si="17"/>
        <v>68000</v>
      </c>
      <c r="K41" s="84">
        <f t="shared" si="18"/>
        <v>2559040</v>
      </c>
      <c r="L41" s="4" t="s">
        <v>19</v>
      </c>
      <c r="P41" s="2"/>
    </row>
    <row r="42" spans="1:16" ht="16.5" x14ac:dyDescent="0.3">
      <c r="A42" s="67">
        <v>38</v>
      </c>
      <c r="B42" s="17">
        <v>1304</v>
      </c>
      <c r="C42" s="13">
        <v>13</v>
      </c>
      <c r="D42" s="17" t="s">
        <v>18</v>
      </c>
      <c r="E42" s="100">
        <v>963</v>
      </c>
      <c r="F42" s="68">
        <f t="shared" si="10"/>
        <v>1059.3000000000002</v>
      </c>
      <c r="G42" s="82">
        <f t="shared" si="21"/>
        <v>34080</v>
      </c>
      <c r="H42" s="83">
        <f t="shared" si="16"/>
        <v>32819040</v>
      </c>
      <c r="I42" s="84">
        <f t="shared" si="12"/>
        <v>36100944</v>
      </c>
      <c r="J42" s="85">
        <f t="shared" si="17"/>
        <v>90500</v>
      </c>
      <c r="K42" s="84">
        <f t="shared" si="18"/>
        <v>3389760.0000000005</v>
      </c>
      <c r="L42" s="4" t="s">
        <v>19</v>
      </c>
      <c r="P42" s="2"/>
    </row>
    <row r="43" spans="1:16" ht="16.5" x14ac:dyDescent="0.3">
      <c r="A43" s="67">
        <v>39</v>
      </c>
      <c r="B43" s="17">
        <v>1401</v>
      </c>
      <c r="C43" s="13">
        <v>14</v>
      </c>
      <c r="D43" s="17" t="s">
        <v>18</v>
      </c>
      <c r="E43" s="17">
        <v>981</v>
      </c>
      <c r="F43" s="68">
        <f t="shared" si="10"/>
        <v>1079.1000000000001</v>
      </c>
      <c r="G43" s="82">
        <f>G42+120</f>
        <v>34200</v>
      </c>
      <c r="H43" s="83">
        <f t="shared" si="16"/>
        <v>33550200</v>
      </c>
      <c r="I43" s="84">
        <f t="shared" si="12"/>
        <v>36905220</v>
      </c>
      <c r="J43" s="85">
        <f t="shared" si="17"/>
        <v>92500</v>
      </c>
      <c r="K43" s="84">
        <f t="shared" si="18"/>
        <v>3453120.0000000005</v>
      </c>
      <c r="L43" s="4" t="s">
        <v>19</v>
      </c>
      <c r="P43" s="2"/>
    </row>
    <row r="44" spans="1:16" ht="16.5" x14ac:dyDescent="0.3">
      <c r="A44" s="67">
        <v>40</v>
      </c>
      <c r="B44" s="17">
        <v>1402</v>
      </c>
      <c r="C44" s="13">
        <v>14</v>
      </c>
      <c r="D44" s="17" t="s">
        <v>17</v>
      </c>
      <c r="E44" s="100">
        <v>717</v>
      </c>
      <c r="F44" s="68">
        <f t="shared" si="10"/>
        <v>788.7</v>
      </c>
      <c r="G44" s="82">
        <f t="shared" si="21"/>
        <v>34200</v>
      </c>
      <c r="H44" s="83">
        <f t="shared" si="16"/>
        <v>24521400</v>
      </c>
      <c r="I44" s="84">
        <f t="shared" si="12"/>
        <v>26973540</v>
      </c>
      <c r="J44" s="85">
        <f t="shared" si="17"/>
        <v>67500</v>
      </c>
      <c r="K44" s="84">
        <f t="shared" si="18"/>
        <v>2523840</v>
      </c>
      <c r="L44" s="4" t="s">
        <v>19</v>
      </c>
      <c r="P44" s="2"/>
    </row>
    <row r="45" spans="1:16" ht="16.5" x14ac:dyDescent="0.3">
      <c r="A45" s="67">
        <v>41</v>
      </c>
      <c r="B45" s="17">
        <v>1403</v>
      </c>
      <c r="C45" s="13">
        <v>14</v>
      </c>
      <c r="D45" s="17" t="s">
        <v>17</v>
      </c>
      <c r="E45" s="100">
        <v>727</v>
      </c>
      <c r="F45" s="68">
        <f t="shared" si="10"/>
        <v>799.7</v>
      </c>
      <c r="G45" s="82">
        <f t="shared" si="21"/>
        <v>34200</v>
      </c>
      <c r="H45" s="83">
        <f t="shared" si="16"/>
        <v>24863400</v>
      </c>
      <c r="I45" s="84">
        <f t="shared" si="12"/>
        <v>27349740</v>
      </c>
      <c r="J45" s="85">
        <f t="shared" si="17"/>
        <v>68500</v>
      </c>
      <c r="K45" s="84">
        <f t="shared" si="18"/>
        <v>2559040</v>
      </c>
      <c r="L45" s="4" t="s">
        <v>19</v>
      </c>
      <c r="P45" s="2"/>
    </row>
    <row r="46" spans="1:16" ht="16.5" x14ac:dyDescent="0.3">
      <c r="A46" s="67">
        <v>42</v>
      </c>
      <c r="B46" s="17">
        <v>1404</v>
      </c>
      <c r="C46" s="13">
        <v>14</v>
      </c>
      <c r="D46" s="17" t="s">
        <v>18</v>
      </c>
      <c r="E46" s="100">
        <v>963</v>
      </c>
      <c r="F46" s="68">
        <f t="shared" si="10"/>
        <v>1059.3000000000002</v>
      </c>
      <c r="G46" s="82">
        <f t="shared" si="21"/>
        <v>34200</v>
      </c>
      <c r="H46" s="83">
        <f t="shared" si="16"/>
        <v>32934600</v>
      </c>
      <c r="I46" s="84">
        <f t="shared" si="12"/>
        <v>36228060</v>
      </c>
      <c r="J46" s="85">
        <f t="shared" si="17"/>
        <v>90500</v>
      </c>
      <c r="K46" s="84">
        <f t="shared" si="18"/>
        <v>3389760.0000000005</v>
      </c>
      <c r="L46" s="4" t="s">
        <v>19</v>
      </c>
      <c r="P46" s="2"/>
    </row>
    <row r="47" spans="1:16" ht="16.5" x14ac:dyDescent="0.3">
      <c r="A47" s="67">
        <v>43</v>
      </c>
      <c r="B47" s="17">
        <v>1501</v>
      </c>
      <c r="C47" s="13">
        <v>15</v>
      </c>
      <c r="D47" s="17" t="s">
        <v>18</v>
      </c>
      <c r="E47" s="17">
        <v>981</v>
      </c>
      <c r="F47" s="68">
        <f t="shared" si="10"/>
        <v>1079.1000000000001</v>
      </c>
      <c r="G47" s="82">
        <f>G46+120</f>
        <v>34320</v>
      </c>
      <c r="H47" s="83">
        <v>0</v>
      </c>
      <c r="I47" s="84">
        <f t="shared" si="12"/>
        <v>0</v>
      </c>
      <c r="J47" s="85">
        <f t="shared" si="17"/>
        <v>0</v>
      </c>
      <c r="K47" s="84">
        <f t="shared" si="18"/>
        <v>3453120.0000000005</v>
      </c>
      <c r="L47" s="4" t="s">
        <v>22</v>
      </c>
      <c r="P47" s="2"/>
    </row>
    <row r="48" spans="1:16" ht="16.5" x14ac:dyDescent="0.3">
      <c r="A48" s="67">
        <v>44</v>
      </c>
      <c r="B48" s="17">
        <v>1502</v>
      </c>
      <c r="C48" s="13">
        <v>15</v>
      </c>
      <c r="D48" s="17" t="s">
        <v>17</v>
      </c>
      <c r="E48" s="100">
        <v>717</v>
      </c>
      <c r="F48" s="68">
        <f t="shared" si="10"/>
        <v>788.7</v>
      </c>
      <c r="G48" s="82">
        <f t="shared" si="21"/>
        <v>34320</v>
      </c>
      <c r="H48" s="83">
        <v>0</v>
      </c>
      <c r="I48" s="84">
        <f t="shared" si="12"/>
        <v>0</v>
      </c>
      <c r="J48" s="85">
        <f t="shared" si="17"/>
        <v>0</v>
      </c>
      <c r="K48" s="84">
        <f t="shared" si="18"/>
        <v>2523840</v>
      </c>
      <c r="L48" s="4" t="s">
        <v>22</v>
      </c>
      <c r="P48" s="2"/>
    </row>
    <row r="49" spans="1:16" ht="16.5" x14ac:dyDescent="0.3">
      <c r="A49" s="67">
        <v>45</v>
      </c>
      <c r="B49" s="17">
        <v>1503</v>
      </c>
      <c r="C49" s="13">
        <v>15</v>
      </c>
      <c r="D49" s="17" t="s">
        <v>17</v>
      </c>
      <c r="E49" s="100">
        <v>727</v>
      </c>
      <c r="F49" s="68">
        <f t="shared" si="10"/>
        <v>799.7</v>
      </c>
      <c r="G49" s="82">
        <f t="shared" si="21"/>
        <v>34320</v>
      </c>
      <c r="H49" s="83">
        <v>0</v>
      </c>
      <c r="I49" s="84">
        <f t="shared" si="12"/>
        <v>0</v>
      </c>
      <c r="J49" s="85">
        <f t="shared" si="17"/>
        <v>0</v>
      </c>
      <c r="K49" s="84">
        <f t="shared" si="18"/>
        <v>2559040</v>
      </c>
      <c r="L49" s="4" t="s">
        <v>22</v>
      </c>
      <c r="P49" s="2"/>
    </row>
    <row r="50" spans="1:16" ht="16.5" x14ac:dyDescent="0.3">
      <c r="A50" s="67">
        <v>46</v>
      </c>
      <c r="B50" s="17">
        <v>1504</v>
      </c>
      <c r="C50" s="13">
        <v>15</v>
      </c>
      <c r="D50" s="17" t="s">
        <v>18</v>
      </c>
      <c r="E50" s="100">
        <v>963</v>
      </c>
      <c r="F50" s="68">
        <f t="shared" si="10"/>
        <v>1059.3000000000002</v>
      </c>
      <c r="G50" s="82">
        <f t="shared" si="21"/>
        <v>34320</v>
      </c>
      <c r="H50" s="83">
        <v>0</v>
      </c>
      <c r="I50" s="84">
        <f t="shared" si="12"/>
        <v>0</v>
      </c>
      <c r="J50" s="85">
        <f t="shared" si="17"/>
        <v>0</v>
      </c>
      <c r="K50" s="84">
        <f t="shared" si="18"/>
        <v>3389760.0000000005</v>
      </c>
      <c r="L50" s="4" t="s">
        <v>22</v>
      </c>
      <c r="P50" s="2"/>
    </row>
    <row r="51" spans="1:16" s="48" customFormat="1" ht="16.5" x14ac:dyDescent="0.2">
      <c r="A51" s="129" t="s">
        <v>3</v>
      </c>
      <c r="B51" s="130"/>
      <c r="C51" s="130"/>
      <c r="D51" s="131"/>
      <c r="E51" s="70">
        <f>SUM(E24:E50)</f>
        <v>23333</v>
      </c>
      <c r="F51" s="69">
        <f>SUM(F24:F50)</f>
        <v>25666.300000000003</v>
      </c>
      <c r="G51" s="82"/>
      <c r="H51" s="86">
        <f>SUM(H24:H50)</f>
        <v>511942560</v>
      </c>
      <c r="I51" s="87">
        <f>SUM(I24:I50)</f>
        <v>563136816</v>
      </c>
      <c r="J51" s="88"/>
      <c r="K51" s="86">
        <f>SUM(K24:K50)</f>
        <v>82132160</v>
      </c>
    </row>
    <row r="52" spans="1:16" x14ac:dyDescent="0.25">
      <c r="G52" s="76"/>
    </row>
    <row r="53" spans="1:16" x14ac:dyDescent="0.25">
      <c r="G53" s="76"/>
    </row>
    <row r="54" spans="1:16" x14ac:dyDescent="0.25">
      <c r="G54" s="76"/>
    </row>
  </sheetData>
  <mergeCells count="3">
    <mergeCell ref="A51:D51"/>
    <mergeCell ref="A22:K22"/>
    <mergeCell ref="A21:D2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12E2-53FB-49D9-9336-1000F3D8A142}">
  <dimension ref="A1:T33"/>
  <sheetViews>
    <sheetView topLeftCell="A18" zoomScale="130" zoomScaleNormal="130" workbookViewId="0">
      <selection activeCell="G13" sqref="G13:G29"/>
    </sheetView>
  </sheetViews>
  <sheetFormatPr defaultRowHeight="15" x14ac:dyDescent="0.25"/>
  <cols>
    <col min="1" max="1" width="4" style="51" customWidth="1"/>
    <col min="2" max="2" width="6.140625" style="50" customWidth="1"/>
    <col min="3" max="3" width="5.5703125" style="50" customWidth="1"/>
    <col min="4" max="5" width="7.7109375" style="34" customWidth="1"/>
    <col min="6" max="6" width="6.42578125" style="77" customWidth="1"/>
    <col min="7" max="7" width="7.140625" style="89" customWidth="1"/>
    <col min="8" max="8" width="13.28515625" style="89" customWidth="1"/>
    <col min="9" max="9" width="14.5703125" style="89" customWidth="1"/>
    <col min="10" max="10" width="8.85546875" style="90" customWidth="1"/>
    <col min="11" max="11" width="10.5703125" style="89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0" ht="48.75" customHeight="1" x14ac:dyDescent="0.25">
      <c r="A1" s="14" t="s">
        <v>1</v>
      </c>
      <c r="B1" s="14" t="s">
        <v>0</v>
      </c>
      <c r="C1" s="15" t="s">
        <v>2</v>
      </c>
      <c r="D1" s="15" t="s">
        <v>34</v>
      </c>
      <c r="E1" s="15" t="s">
        <v>33</v>
      </c>
      <c r="F1" s="75" t="s">
        <v>11</v>
      </c>
      <c r="G1" s="78" t="s">
        <v>24</v>
      </c>
      <c r="H1" s="75" t="s">
        <v>25</v>
      </c>
      <c r="I1" s="79" t="s">
        <v>26</v>
      </c>
      <c r="J1" s="80" t="s">
        <v>27</v>
      </c>
      <c r="K1" s="81" t="s">
        <v>28</v>
      </c>
      <c r="L1" s="5" t="s">
        <v>21</v>
      </c>
    </row>
    <row r="2" spans="1:20" ht="16.5" x14ac:dyDescent="0.3">
      <c r="A2" s="67">
        <v>1</v>
      </c>
      <c r="B2" s="17">
        <v>502</v>
      </c>
      <c r="C2" s="13">
        <v>5</v>
      </c>
      <c r="D2" s="17" t="s">
        <v>17</v>
      </c>
      <c r="E2" s="17">
        <v>717</v>
      </c>
      <c r="F2" s="68">
        <f t="shared" ref="F2:F9" si="0">E2*1.1</f>
        <v>788.7</v>
      </c>
      <c r="G2" s="143">
        <v>33120</v>
      </c>
      <c r="H2" s="83">
        <f t="shared" ref="H2:H9" si="1">E2*G2</f>
        <v>23747040</v>
      </c>
      <c r="I2" s="84">
        <f t="shared" ref="I2:I9" si="2">ROUND(H2*1.1,0)</f>
        <v>26121744</v>
      </c>
      <c r="J2" s="85">
        <f t="shared" ref="J2:J9" si="3">MROUND((I2*0.03/12),500)</f>
        <v>65500</v>
      </c>
      <c r="K2" s="84">
        <f>F2*3200</f>
        <v>2523840</v>
      </c>
      <c r="L2" s="4" t="s">
        <v>19</v>
      </c>
      <c r="M2" s="9"/>
      <c r="N2" s="10"/>
      <c r="P2" s="3"/>
      <c r="Q2" s="3"/>
    </row>
    <row r="3" spans="1:20" ht="16.5" x14ac:dyDescent="0.3">
      <c r="A3" s="67">
        <v>2</v>
      </c>
      <c r="B3" s="17">
        <v>503</v>
      </c>
      <c r="C3" s="13">
        <v>5</v>
      </c>
      <c r="D3" s="17" t="s">
        <v>17</v>
      </c>
      <c r="E3" s="17">
        <v>727</v>
      </c>
      <c r="F3" s="68">
        <f t="shared" si="0"/>
        <v>799.7</v>
      </c>
      <c r="G3" s="144">
        <v>33120</v>
      </c>
      <c r="H3" s="83">
        <f t="shared" si="1"/>
        <v>24078240</v>
      </c>
      <c r="I3" s="84">
        <f t="shared" si="2"/>
        <v>26486064</v>
      </c>
      <c r="J3" s="85">
        <f t="shared" si="3"/>
        <v>66000</v>
      </c>
      <c r="K3" s="84">
        <f t="shared" ref="K3:K9" si="4">F3*3200</f>
        <v>2559040</v>
      </c>
      <c r="L3" s="4" t="s">
        <v>19</v>
      </c>
      <c r="M3" s="9"/>
      <c r="N3" s="10"/>
      <c r="P3" s="3"/>
      <c r="Q3" s="3"/>
    </row>
    <row r="4" spans="1:20" ht="16.5" x14ac:dyDescent="0.3">
      <c r="A4" s="67">
        <v>3</v>
      </c>
      <c r="B4" s="17">
        <v>603</v>
      </c>
      <c r="C4" s="16">
        <v>6</v>
      </c>
      <c r="D4" s="17" t="s">
        <v>17</v>
      </c>
      <c r="E4" s="17">
        <v>727</v>
      </c>
      <c r="F4" s="68">
        <f t="shared" si="0"/>
        <v>799.7</v>
      </c>
      <c r="G4" s="144">
        <v>33240</v>
      </c>
      <c r="H4" s="83">
        <f t="shared" si="1"/>
        <v>24165480</v>
      </c>
      <c r="I4" s="84">
        <f t="shared" si="2"/>
        <v>26582028</v>
      </c>
      <c r="J4" s="85">
        <f t="shared" si="3"/>
        <v>66500</v>
      </c>
      <c r="K4" s="84">
        <f t="shared" si="4"/>
        <v>2559040</v>
      </c>
      <c r="L4" s="4" t="s">
        <v>19</v>
      </c>
    </row>
    <row r="5" spans="1:20" s="35" customFormat="1" ht="16.5" x14ac:dyDescent="0.3">
      <c r="A5" s="67">
        <v>4</v>
      </c>
      <c r="B5" s="16">
        <v>604</v>
      </c>
      <c r="C5" s="16">
        <v>6</v>
      </c>
      <c r="D5" s="17" t="s">
        <v>18</v>
      </c>
      <c r="E5" s="17">
        <v>963</v>
      </c>
      <c r="F5" s="68">
        <f t="shared" si="0"/>
        <v>1059.3000000000002</v>
      </c>
      <c r="G5" s="144">
        <v>33240</v>
      </c>
      <c r="H5" s="83">
        <f t="shared" si="1"/>
        <v>32010120</v>
      </c>
      <c r="I5" s="84">
        <f t="shared" si="2"/>
        <v>35211132</v>
      </c>
      <c r="J5" s="85">
        <f t="shared" si="3"/>
        <v>88000</v>
      </c>
      <c r="K5" s="84">
        <f t="shared" si="4"/>
        <v>3389760.0000000005</v>
      </c>
      <c r="L5" s="4" t="s">
        <v>19</v>
      </c>
    </row>
    <row r="6" spans="1:20" ht="16.5" x14ac:dyDescent="0.3">
      <c r="A6" s="67">
        <v>5</v>
      </c>
      <c r="B6" s="16">
        <v>701</v>
      </c>
      <c r="C6" s="16">
        <v>7</v>
      </c>
      <c r="D6" s="17" t="s">
        <v>18</v>
      </c>
      <c r="E6" s="17">
        <v>981</v>
      </c>
      <c r="F6" s="68">
        <f t="shared" si="0"/>
        <v>1079.1000000000001</v>
      </c>
      <c r="G6" s="144">
        <v>33360</v>
      </c>
      <c r="H6" s="83">
        <f t="shared" si="1"/>
        <v>32726160</v>
      </c>
      <c r="I6" s="84">
        <f t="shared" si="2"/>
        <v>35998776</v>
      </c>
      <c r="J6" s="85">
        <f t="shared" si="3"/>
        <v>90000</v>
      </c>
      <c r="K6" s="84">
        <f t="shared" si="4"/>
        <v>3453120.0000000005</v>
      </c>
      <c r="L6" s="4" t="s">
        <v>19</v>
      </c>
      <c r="P6" s="2"/>
    </row>
    <row r="7" spans="1:20" ht="16.5" x14ac:dyDescent="0.3">
      <c r="A7" s="67">
        <v>6</v>
      </c>
      <c r="B7" s="16">
        <v>702</v>
      </c>
      <c r="C7" s="16">
        <v>7</v>
      </c>
      <c r="D7" s="17" t="s">
        <v>17</v>
      </c>
      <c r="E7" s="17">
        <v>717</v>
      </c>
      <c r="F7" s="68">
        <f t="shared" si="0"/>
        <v>788.7</v>
      </c>
      <c r="G7" s="144">
        <v>33360</v>
      </c>
      <c r="H7" s="83">
        <f t="shared" si="1"/>
        <v>23919120</v>
      </c>
      <c r="I7" s="84">
        <f t="shared" si="2"/>
        <v>26311032</v>
      </c>
      <c r="J7" s="85">
        <f t="shared" si="3"/>
        <v>66000</v>
      </c>
      <c r="K7" s="84">
        <f t="shared" si="4"/>
        <v>2523840</v>
      </c>
      <c r="L7" s="4" t="s">
        <v>19</v>
      </c>
      <c r="P7" s="2"/>
    </row>
    <row r="8" spans="1:20" ht="16.5" x14ac:dyDescent="0.3">
      <c r="A8" s="67">
        <v>7</v>
      </c>
      <c r="B8" s="16">
        <v>703</v>
      </c>
      <c r="C8" s="16">
        <v>7</v>
      </c>
      <c r="D8" s="17" t="s">
        <v>17</v>
      </c>
      <c r="E8" s="17">
        <v>727</v>
      </c>
      <c r="F8" s="68">
        <f t="shared" si="0"/>
        <v>799.7</v>
      </c>
      <c r="G8" s="144">
        <v>33360</v>
      </c>
      <c r="H8" s="83">
        <f t="shared" si="1"/>
        <v>24252720</v>
      </c>
      <c r="I8" s="84">
        <f t="shared" si="2"/>
        <v>26677992</v>
      </c>
      <c r="J8" s="85">
        <f t="shared" si="3"/>
        <v>66500</v>
      </c>
      <c r="K8" s="84">
        <f t="shared" si="4"/>
        <v>2559040</v>
      </c>
      <c r="L8" s="4" t="s">
        <v>19</v>
      </c>
      <c r="P8" s="2"/>
    </row>
    <row r="9" spans="1:20" ht="16.5" x14ac:dyDescent="0.3">
      <c r="A9" s="67">
        <v>8</v>
      </c>
      <c r="B9" s="16">
        <v>704</v>
      </c>
      <c r="C9" s="16">
        <v>7</v>
      </c>
      <c r="D9" s="17" t="s">
        <v>18</v>
      </c>
      <c r="E9" s="17">
        <v>963</v>
      </c>
      <c r="F9" s="68">
        <f t="shared" si="0"/>
        <v>1059.3000000000002</v>
      </c>
      <c r="G9" s="144">
        <v>33360</v>
      </c>
      <c r="H9" s="83">
        <f t="shared" si="1"/>
        <v>32125680</v>
      </c>
      <c r="I9" s="84">
        <f t="shared" si="2"/>
        <v>35338248</v>
      </c>
      <c r="J9" s="85">
        <f t="shared" si="3"/>
        <v>88500</v>
      </c>
      <c r="K9" s="84">
        <f t="shared" si="4"/>
        <v>3389760.0000000005</v>
      </c>
      <c r="L9" s="4" t="s">
        <v>19</v>
      </c>
      <c r="P9" s="2"/>
    </row>
    <row r="10" spans="1:20" ht="16.5" x14ac:dyDescent="0.3">
      <c r="A10" s="135" t="s">
        <v>3</v>
      </c>
      <c r="B10" s="136"/>
      <c r="C10" s="136"/>
      <c r="D10" s="137"/>
      <c r="E10" s="69">
        <f>SUM(E2:E9)</f>
        <v>6522</v>
      </c>
      <c r="F10" s="69">
        <f>SUM(F2:F9)</f>
        <v>7174.2000000000007</v>
      </c>
      <c r="G10" s="82"/>
      <c r="H10" s="101">
        <f>SUM(H2:H9)</f>
        <v>217024560</v>
      </c>
      <c r="I10" s="102">
        <f>SUM(I2:I9)</f>
        <v>238727016</v>
      </c>
      <c r="J10" s="103"/>
      <c r="K10" s="102">
        <f>SUM(K2:K9)</f>
        <v>22957440</v>
      </c>
      <c r="L10" s="4"/>
      <c r="P10" s="2"/>
    </row>
    <row r="11" spans="1:20" ht="16.5" x14ac:dyDescent="0.3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4"/>
      <c r="L11" s="4"/>
      <c r="P11" s="2"/>
    </row>
    <row r="12" spans="1:20" ht="58.5" customHeight="1" x14ac:dyDescent="0.25">
      <c r="A12" s="14" t="s">
        <v>1</v>
      </c>
      <c r="B12" s="14" t="s">
        <v>0</v>
      </c>
      <c r="C12" s="15" t="s">
        <v>2</v>
      </c>
      <c r="D12" s="15" t="s">
        <v>34</v>
      </c>
      <c r="E12" s="15" t="s">
        <v>35</v>
      </c>
      <c r="F12" s="75" t="s">
        <v>11</v>
      </c>
      <c r="G12" s="78" t="s">
        <v>24</v>
      </c>
      <c r="H12" s="75" t="s">
        <v>25</v>
      </c>
      <c r="I12" s="79" t="s">
        <v>26</v>
      </c>
      <c r="J12" s="80" t="s">
        <v>27</v>
      </c>
      <c r="K12" s="81" t="s">
        <v>28</v>
      </c>
      <c r="L12" s="5" t="s">
        <v>21</v>
      </c>
      <c r="P12" s="2"/>
    </row>
    <row r="13" spans="1:20" ht="16.5" x14ac:dyDescent="0.3">
      <c r="A13" s="67">
        <v>9</v>
      </c>
      <c r="B13" s="16">
        <v>901</v>
      </c>
      <c r="C13" s="16">
        <v>9</v>
      </c>
      <c r="D13" s="17" t="s">
        <v>18</v>
      </c>
      <c r="E13" s="17">
        <v>981</v>
      </c>
      <c r="F13" s="68">
        <f t="shared" ref="F13:F29" si="5">E13*1.1</f>
        <v>1079.1000000000001</v>
      </c>
      <c r="G13" s="82">
        <v>33600</v>
      </c>
      <c r="H13" s="83">
        <f t="shared" ref="H13:H29" si="6">E13*G13</f>
        <v>32961600</v>
      </c>
      <c r="I13" s="84">
        <f t="shared" ref="I13:I29" si="7">ROUND(H13*1.1,0)</f>
        <v>36257760</v>
      </c>
      <c r="J13" s="85">
        <f t="shared" ref="J13:J29" si="8">MROUND((I13*0.03/12),500)</f>
        <v>90500</v>
      </c>
      <c r="K13" s="84">
        <f t="shared" ref="K13:K29" si="9">F13*3200</f>
        <v>3453120.0000000005</v>
      </c>
      <c r="L13" s="4" t="s">
        <v>19</v>
      </c>
      <c r="P13" s="2"/>
    </row>
    <row r="14" spans="1:20" ht="16.5" x14ac:dyDescent="0.3">
      <c r="A14" s="67">
        <v>10</v>
      </c>
      <c r="B14" s="16">
        <v>902</v>
      </c>
      <c r="C14" s="16">
        <v>9</v>
      </c>
      <c r="D14" s="17" t="s">
        <v>17</v>
      </c>
      <c r="E14" s="100">
        <v>717</v>
      </c>
      <c r="F14" s="68">
        <f t="shared" si="5"/>
        <v>788.7</v>
      </c>
      <c r="G14" s="82">
        <v>33600</v>
      </c>
      <c r="H14" s="83">
        <f t="shared" si="6"/>
        <v>24091200</v>
      </c>
      <c r="I14" s="84">
        <f t="shared" si="7"/>
        <v>26500320</v>
      </c>
      <c r="J14" s="85">
        <f t="shared" si="8"/>
        <v>66500</v>
      </c>
      <c r="K14" s="84">
        <f t="shared" si="9"/>
        <v>2523840</v>
      </c>
      <c r="L14" s="4" t="s">
        <v>19</v>
      </c>
      <c r="P14" s="2"/>
    </row>
    <row r="15" spans="1:20" s="12" customFormat="1" ht="16.5" x14ac:dyDescent="0.3">
      <c r="A15" s="67">
        <v>11</v>
      </c>
      <c r="B15" s="16">
        <v>903</v>
      </c>
      <c r="C15" s="16">
        <v>9</v>
      </c>
      <c r="D15" s="17" t="s">
        <v>17</v>
      </c>
      <c r="E15" s="100">
        <v>727</v>
      </c>
      <c r="F15" s="68">
        <f t="shared" si="5"/>
        <v>799.7</v>
      </c>
      <c r="G15" s="82">
        <v>33600</v>
      </c>
      <c r="H15" s="83">
        <f t="shared" si="6"/>
        <v>24427200</v>
      </c>
      <c r="I15" s="84">
        <f t="shared" si="7"/>
        <v>26869920</v>
      </c>
      <c r="J15" s="85">
        <f t="shared" si="8"/>
        <v>67000</v>
      </c>
      <c r="K15" s="84">
        <f t="shared" si="9"/>
        <v>2559040</v>
      </c>
      <c r="L15" s="4" t="s">
        <v>19</v>
      </c>
      <c r="P15" s="49"/>
      <c r="S15" s="42"/>
      <c r="T15" s="42"/>
    </row>
    <row r="16" spans="1:20" ht="16.5" x14ac:dyDescent="0.3">
      <c r="A16" s="67">
        <v>12</v>
      </c>
      <c r="B16" s="16">
        <v>904</v>
      </c>
      <c r="C16" s="16">
        <v>9</v>
      </c>
      <c r="D16" s="17" t="s">
        <v>18</v>
      </c>
      <c r="E16" s="100">
        <v>963</v>
      </c>
      <c r="F16" s="68">
        <f t="shared" si="5"/>
        <v>1059.3000000000002</v>
      </c>
      <c r="G16" s="82">
        <v>33600</v>
      </c>
      <c r="H16" s="83">
        <f t="shared" si="6"/>
        <v>32356800</v>
      </c>
      <c r="I16" s="84">
        <f t="shared" si="7"/>
        <v>35592480</v>
      </c>
      <c r="J16" s="85">
        <f t="shared" si="8"/>
        <v>89000</v>
      </c>
      <c r="K16" s="84">
        <f t="shared" si="9"/>
        <v>3389760.0000000005</v>
      </c>
      <c r="L16" s="4" t="s">
        <v>19</v>
      </c>
      <c r="P16" s="2"/>
    </row>
    <row r="17" spans="1:16" ht="16.5" x14ac:dyDescent="0.3">
      <c r="A17" s="67">
        <v>13</v>
      </c>
      <c r="B17" s="17">
        <v>1004</v>
      </c>
      <c r="C17" s="13">
        <v>10</v>
      </c>
      <c r="D17" s="17" t="s">
        <v>18</v>
      </c>
      <c r="E17" s="100">
        <v>963</v>
      </c>
      <c r="F17" s="68">
        <f t="shared" si="5"/>
        <v>1059.3000000000002</v>
      </c>
      <c r="G17" s="82">
        <v>33720</v>
      </c>
      <c r="H17" s="83">
        <f t="shared" si="6"/>
        <v>32472360</v>
      </c>
      <c r="I17" s="84">
        <f t="shared" si="7"/>
        <v>35719596</v>
      </c>
      <c r="J17" s="85">
        <f t="shared" si="8"/>
        <v>89500</v>
      </c>
      <c r="K17" s="84">
        <f t="shared" si="9"/>
        <v>3389760.0000000005</v>
      </c>
      <c r="L17" s="4" t="s">
        <v>19</v>
      </c>
      <c r="P17" s="2"/>
    </row>
    <row r="18" spans="1:16" ht="16.5" x14ac:dyDescent="0.3">
      <c r="A18" s="67">
        <v>14</v>
      </c>
      <c r="B18" s="17">
        <v>1101</v>
      </c>
      <c r="C18" s="13">
        <v>11</v>
      </c>
      <c r="D18" s="17" t="s">
        <v>18</v>
      </c>
      <c r="E18" s="17">
        <v>981</v>
      </c>
      <c r="F18" s="68">
        <f t="shared" si="5"/>
        <v>1079.1000000000001</v>
      </c>
      <c r="G18" s="82">
        <v>33840</v>
      </c>
      <c r="H18" s="83">
        <f t="shared" si="6"/>
        <v>33197040</v>
      </c>
      <c r="I18" s="84">
        <f t="shared" si="7"/>
        <v>36516744</v>
      </c>
      <c r="J18" s="85">
        <f t="shared" si="8"/>
        <v>91500</v>
      </c>
      <c r="K18" s="84">
        <f t="shared" si="9"/>
        <v>3453120.0000000005</v>
      </c>
      <c r="L18" s="4" t="s">
        <v>19</v>
      </c>
      <c r="P18" s="2"/>
    </row>
    <row r="19" spans="1:16" ht="16.5" x14ac:dyDescent="0.3">
      <c r="A19" s="67">
        <v>15</v>
      </c>
      <c r="B19" s="17">
        <v>1102</v>
      </c>
      <c r="C19" s="13">
        <v>11</v>
      </c>
      <c r="D19" s="17" t="s">
        <v>17</v>
      </c>
      <c r="E19" s="100">
        <v>717</v>
      </c>
      <c r="F19" s="68">
        <f t="shared" si="5"/>
        <v>788.7</v>
      </c>
      <c r="G19" s="82">
        <v>33840</v>
      </c>
      <c r="H19" s="83">
        <f t="shared" si="6"/>
        <v>24263280</v>
      </c>
      <c r="I19" s="84">
        <f t="shared" si="7"/>
        <v>26689608</v>
      </c>
      <c r="J19" s="85">
        <f t="shared" si="8"/>
        <v>66500</v>
      </c>
      <c r="K19" s="84">
        <f t="shared" si="9"/>
        <v>2523840</v>
      </c>
      <c r="L19" s="4" t="s">
        <v>19</v>
      </c>
      <c r="P19" s="2"/>
    </row>
    <row r="20" spans="1:16" ht="16.5" x14ac:dyDescent="0.3">
      <c r="A20" s="67">
        <v>16</v>
      </c>
      <c r="B20" s="17">
        <v>1103</v>
      </c>
      <c r="C20" s="13">
        <v>11</v>
      </c>
      <c r="D20" s="17" t="s">
        <v>17</v>
      </c>
      <c r="E20" s="100">
        <v>727</v>
      </c>
      <c r="F20" s="68">
        <f t="shared" si="5"/>
        <v>799.7</v>
      </c>
      <c r="G20" s="82">
        <v>33840</v>
      </c>
      <c r="H20" s="83">
        <f t="shared" si="6"/>
        <v>24601680</v>
      </c>
      <c r="I20" s="84">
        <f t="shared" si="7"/>
        <v>27061848</v>
      </c>
      <c r="J20" s="85">
        <f t="shared" si="8"/>
        <v>67500</v>
      </c>
      <c r="K20" s="84">
        <f t="shared" si="9"/>
        <v>2559040</v>
      </c>
      <c r="L20" s="4" t="s">
        <v>19</v>
      </c>
      <c r="P20" s="2"/>
    </row>
    <row r="21" spans="1:16" ht="16.5" x14ac:dyDescent="0.3">
      <c r="A21" s="67">
        <v>17</v>
      </c>
      <c r="B21" s="17">
        <v>1104</v>
      </c>
      <c r="C21" s="13">
        <v>11</v>
      </c>
      <c r="D21" s="17" t="s">
        <v>18</v>
      </c>
      <c r="E21" s="100">
        <v>963</v>
      </c>
      <c r="F21" s="68">
        <f t="shared" si="5"/>
        <v>1059.3000000000002</v>
      </c>
      <c r="G21" s="82">
        <v>33840</v>
      </c>
      <c r="H21" s="83">
        <f t="shared" si="6"/>
        <v>32587920</v>
      </c>
      <c r="I21" s="84">
        <f t="shared" si="7"/>
        <v>35846712</v>
      </c>
      <c r="J21" s="85">
        <f t="shared" si="8"/>
        <v>89500</v>
      </c>
      <c r="K21" s="84">
        <f t="shared" si="9"/>
        <v>3389760.0000000005</v>
      </c>
      <c r="L21" s="4" t="s">
        <v>19</v>
      </c>
      <c r="P21" s="2"/>
    </row>
    <row r="22" spans="1:16" ht="16.5" x14ac:dyDescent="0.3">
      <c r="A22" s="67">
        <v>18</v>
      </c>
      <c r="B22" s="17">
        <v>1204</v>
      </c>
      <c r="C22" s="13">
        <v>12</v>
      </c>
      <c r="D22" s="17" t="s">
        <v>18</v>
      </c>
      <c r="E22" s="100">
        <v>963</v>
      </c>
      <c r="F22" s="68">
        <f t="shared" si="5"/>
        <v>1059.3000000000002</v>
      </c>
      <c r="G22" s="82">
        <v>33960</v>
      </c>
      <c r="H22" s="83">
        <f t="shared" si="6"/>
        <v>32703480</v>
      </c>
      <c r="I22" s="84">
        <f t="shared" si="7"/>
        <v>35973828</v>
      </c>
      <c r="J22" s="85">
        <f t="shared" si="8"/>
        <v>90000</v>
      </c>
      <c r="K22" s="84">
        <f t="shared" si="9"/>
        <v>3389760.0000000005</v>
      </c>
      <c r="L22" s="4" t="s">
        <v>19</v>
      </c>
      <c r="P22" s="2"/>
    </row>
    <row r="23" spans="1:16" ht="16.5" x14ac:dyDescent="0.3">
      <c r="A23" s="67">
        <v>19</v>
      </c>
      <c r="B23" s="17">
        <v>1301</v>
      </c>
      <c r="C23" s="13">
        <v>13</v>
      </c>
      <c r="D23" s="17" t="s">
        <v>20</v>
      </c>
      <c r="E23" s="17">
        <v>1315</v>
      </c>
      <c r="F23" s="68">
        <f t="shared" si="5"/>
        <v>1446.5000000000002</v>
      </c>
      <c r="G23" s="82">
        <v>34080</v>
      </c>
      <c r="H23" s="83">
        <f t="shared" si="6"/>
        <v>44815200</v>
      </c>
      <c r="I23" s="84">
        <f t="shared" si="7"/>
        <v>49296720</v>
      </c>
      <c r="J23" s="85">
        <f t="shared" si="8"/>
        <v>123000</v>
      </c>
      <c r="K23" s="84">
        <f t="shared" si="9"/>
        <v>4628800.0000000009</v>
      </c>
      <c r="L23" s="4" t="s">
        <v>19</v>
      </c>
      <c r="P23" s="2"/>
    </row>
    <row r="24" spans="1:16" ht="16.5" x14ac:dyDescent="0.3">
      <c r="A24" s="67">
        <v>20</v>
      </c>
      <c r="B24" s="17">
        <v>1303</v>
      </c>
      <c r="C24" s="13">
        <v>13</v>
      </c>
      <c r="D24" s="17" t="s">
        <v>17</v>
      </c>
      <c r="E24" s="100">
        <v>727</v>
      </c>
      <c r="F24" s="68">
        <f t="shared" si="5"/>
        <v>799.7</v>
      </c>
      <c r="G24" s="82">
        <v>34080</v>
      </c>
      <c r="H24" s="83">
        <f t="shared" si="6"/>
        <v>24776160</v>
      </c>
      <c r="I24" s="84">
        <f t="shared" si="7"/>
        <v>27253776</v>
      </c>
      <c r="J24" s="85">
        <f t="shared" si="8"/>
        <v>68000</v>
      </c>
      <c r="K24" s="84">
        <f t="shared" si="9"/>
        <v>2559040</v>
      </c>
      <c r="L24" s="4" t="s">
        <v>19</v>
      </c>
      <c r="P24" s="2"/>
    </row>
    <row r="25" spans="1:16" ht="16.5" x14ac:dyDescent="0.3">
      <c r="A25" s="67">
        <v>21</v>
      </c>
      <c r="B25" s="17">
        <v>1304</v>
      </c>
      <c r="C25" s="13">
        <v>13</v>
      </c>
      <c r="D25" s="17" t="s">
        <v>18</v>
      </c>
      <c r="E25" s="100">
        <v>963</v>
      </c>
      <c r="F25" s="68">
        <f t="shared" si="5"/>
        <v>1059.3000000000002</v>
      </c>
      <c r="G25" s="82">
        <v>34080</v>
      </c>
      <c r="H25" s="83">
        <f t="shared" si="6"/>
        <v>32819040</v>
      </c>
      <c r="I25" s="84">
        <f t="shared" si="7"/>
        <v>36100944</v>
      </c>
      <c r="J25" s="85">
        <f t="shared" si="8"/>
        <v>90500</v>
      </c>
      <c r="K25" s="84">
        <f t="shared" si="9"/>
        <v>3389760.0000000005</v>
      </c>
      <c r="L25" s="4" t="s">
        <v>19</v>
      </c>
      <c r="P25" s="2"/>
    </row>
    <row r="26" spans="1:16" ht="16.5" x14ac:dyDescent="0.3">
      <c r="A26" s="67">
        <v>22</v>
      </c>
      <c r="B26" s="17">
        <v>1401</v>
      </c>
      <c r="C26" s="13">
        <v>14</v>
      </c>
      <c r="D26" s="17" t="s">
        <v>18</v>
      </c>
      <c r="E26" s="17">
        <v>981</v>
      </c>
      <c r="F26" s="68">
        <f t="shared" si="5"/>
        <v>1079.1000000000001</v>
      </c>
      <c r="G26" s="82">
        <v>34200</v>
      </c>
      <c r="H26" s="83">
        <f t="shared" si="6"/>
        <v>33550200</v>
      </c>
      <c r="I26" s="84">
        <f t="shared" si="7"/>
        <v>36905220</v>
      </c>
      <c r="J26" s="85">
        <f t="shared" si="8"/>
        <v>92500</v>
      </c>
      <c r="K26" s="84">
        <f t="shared" si="9"/>
        <v>3453120.0000000005</v>
      </c>
      <c r="L26" s="4" t="s">
        <v>19</v>
      </c>
      <c r="P26" s="2"/>
    </row>
    <row r="27" spans="1:16" ht="16.5" x14ac:dyDescent="0.3">
      <c r="A27" s="67">
        <v>23</v>
      </c>
      <c r="B27" s="17">
        <v>1402</v>
      </c>
      <c r="C27" s="13">
        <v>14</v>
      </c>
      <c r="D27" s="17" t="s">
        <v>17</v>
      </c>
      <c r="E27" s="100">
        <v>717</v>
      </c>
      <c r="F27" s="68">
        <f t="shared" si="5"/>
        <v>788.7</v>
      </c>
      <c r="G27" s="82">
        <v>34200</v>
      </c>
      <c r="H27" s="83">
        <f t="shared" si="6"/>
        <v>24521400</v>
      </c>
      <c r="I27" s="84">
        <f t="shared" si="7"/>
        <v>26973540</v>
      </c>
      <c r="J27" s="85">
        <f t="shared" si="8"/>
        <v>67500</v>
      </c>
      <c r="K27" s="84">
        <f t="shared" si="9"/>
        <v>2523840</v>
      </c>
      <c r="L27" s="4" t="s">
        <v>19</v>
      </c>
      <c r="P27" s="2"/>
    </row>
    <row r="28" spans="1:16" ht="16.5" x14ac:dyDescent="0.3">
      <c r="A28" s="67">
        <v>24</v>
      </c>
      <c r="B28" s="17">
        <v>1403</v>
      </c>
      <c r="C28" s="13">
        <v>14</v>
      </c>
      <c r="D28" s="17" t="s">
        <v>17</v>
      </c>
      <c r="E28" s="100">
        <v>727</v>
      </c>
      <c r="F28" s="68">
        <f t="shared" si="5"/>
        <v>799.7</v>
      </c>
      <c r="G28" s="82">
        <v>34200</v>
      </c>
      <c r="H28" s="83">
        <f t="shared" si="6"/>
        <v>24863400</v>
      </c>
      <c r="I28" s="84">
        <f t="shared" si="7"/>
        <v>27349740</v>
      </c>
      <c r="J28" s="85">
        <f t="shared" si="8"/>
        <v>68500</v>
      </c>
      <c r="K28" s="84">
        <f t="shared" si="9"/>
        <v>2559040</v>
      </c>
      <c r="L28" s="4" t="s">
        <v>19</v>
      </c>
      <c r="P28" s="2"/>
    </row>
    <row r="29" spans="1:16" ht="16.5" x14ac:dyDescent="0.3">
      <c r="A29" s="67">
        <v>25</v>
      </c>
      <c r="B29" s="17">
        <v>1404</v>
      </c>
      <c r="C29" s="13">
        <v>14</v>
      </c>
      <c r="D29" s="17" t="s">
        <v>18</v>
      </c>
      <c r="E29" s="100">
        <v>963</v>
      </c>
      <c r="F29" s="68">
        <f t="shared" si="5"/>
        <v>1059.3000000000002</v>
      </c>
      <c r="G29" s="82">
        <v>34200</v>
      </c>
      <c r="H29" s="83">
        <f t="shared" si="6"/>
        <v>32934600</v>
      </c>
      <c r="I29" s="84">
        <f t="shared" si="7"/>
        <v>36228060</v>
      </c>
      <c r="J29" s="85">
        <f t="shared" si="8"/>
        <v>90500</v>
      </c>
      <c r="K29" s="84">
        <f t="shared" si="9"/>
        <v>3389760.0000000005</v>
      </c>
      <c r="L29" s="4" t="s">
        <v>19</v>
      </c>
      <c r="P29" s="2"/>
    </row>
    <row r="30" spans="1:16" s="48" customFormat="1" ht="16.5" x14ac:dyDescent="0.2">
      <c r="A30" s="129" t="s">
        <v>3</v>
      </c>
      <c r="B30" s="130"/>
      <c r="C30" s="130"/>
      <c r="D30" s="131"/>
      <c r="E30" s="70">
        <f>SUM(E13:E29)</f>
        <v>15095</v>
      </c>
      <c r="F30" s="69">
        <f>SUM(F13:F29)</f>
        <v>16604.500000000004</v>
      </c>
      <c r="G30" s="82"/>
      <c r="H30" s="86">
        <f>SUM(H13:H29)</f>
        <v>511942560</v>
      </c>
      <c r="I30" s="87">
        <f>SUM(I13:I29)</f>
        <v>563136816</v>
      </c>
      <c r="J30" s="88"/>
      <c r="K30" s="86">
        <f>SUM(K13:K29)</f>
        <v>53134400</v>
      </c>
    </row>
    <row r="31" spans="1:16" x14ac:dyDescent="0.25">
      <c r="G31" s="76"/>
    </row>
    <row r="32" spans="1:16" x14ac:dyDescent="0.25">
      <c r="G32" s="76"/>
    </row>
    <row r="33" spans="7:7" x14ac:dyDescent="0.25">
      <c r="G33" s="76"/>
    </row>
  </sheetData>
  <mergeCells count="3">
    <mergeCell ref="A10:D10"/>
    <mergeCell ref="A11:K11"/>
    <mergeCell ref="A30:D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7429-81A8-4185-A8C5-DF0D0EEAB39B}">
  <dimension ref="A1:Q29"/>
  <sheetViews>
    <sheetView zoomScale="130" zoomScaleNormal="130" workbookViewId="0">
      <selection activeCell="D25" sqref="D25"/>
    </sheetView>
  </sheetViews>
  <sheetFormatPr defaultRowHeight="15" x14ac:dyDescent="0.25"/>
  <cols>
    <col min="1" max="1" width="4" style="51" customWidth="1"/>
    <col min="2" max="2" width="6.140625" style="50" customWidth="1"/>
    <col min="3" max="3" width="5.5703125" style="50" customWidth="1"/>
    <col min="4" max="5" width="7.7109375" style="34" customWidth="1"/>
    <col min="6" max="6" width="6.42578125" style="77" customWidth="1"/>
    <col min="7" max="7" width="7.140625" style="89" customWidth="1"/>
    <col min="8" max="8" width="13.28515625" style="89" customWidth="1"/>
    <col min="9" max="9" width="14.5703125" style="89" customWidth="1"/>
    <col min="10" max="10" width="8.85546875" style="90" customWidth="1"/>
    <col min="11" max="11" width="10.5703125" style="89" customWidth="1"/>
    <col min="12" max="12" width="12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48.75" customHeight="1" x14ac:dyDescent="0.25">
      <c r="A1" s="14" t="s">
        <v>1</v>
      </c>
      <c r="B1" s="14" t="s">
        <v>0</v>
      </c>
      <c r="C1" s="15" t="s">
        <v>2</v>
      </c>
      <c r="D1" s="15" t="s">
        <v>34</v>
      </c>
      <c r="E1" s="15" t="s">
        <v>33</v>
      </c>
      <c r="F1" s="75" t="s">
        <v>11</v>
      </c>
      <c r="G1" s="78" t="s">
        <v>24</v>
      </c>
      <c r="H1" s="75" t="s">
        <v>25</v>
      </c>
      <c r="I1" s="79" t="s">
        <v>26</v>
      </c>
      <c r="J1" s="80" t="s">
        <v>27</v>
      </c>
      <c r="K1" s="81" t="s">
        <v>28</v>
      </c>
      <c r="L1" s="5" t="s">
        <v>21</v>
      </c>
    </row>
    <row r="2" spans="1:17" s="35" customFormat="1" ht="16.5" x14ac:dyDescent="0.3">
      <c r="A2" s="67">
        <v>1</v>
      </c>
      <c r="B2" s="17">
        <v>401</v>
      </c>
      <c r="C2" s="13">
        <v>4</v>
      </c>
      <c r="D2" s="17" t="s">
        <v>18</v>
      </c>
      <c r="E2" s="17">
        <v>981</v>
      </c>
      <c r="F2" s="68">
        <f>E2*1.1</f>
        <v>1079.1000000000001</v>
      </c>
      <c r="G2" s="82">
        <v>29500</v>
      </c>
      <c r="H2" s="83">
        <v>0</v>
      </c>
      <c r="I2" s="84">
        <f>ROUND(H2*1.1,0)</f>
        <v>0</v>
      </c>
      <c r="J2" s="85">
        <f t="shared" ref="J2:J12" si="0">MROUND((I2*0.03/12),500)</f>
        <v>0</v>
      </c>
      <c r="K2" s="84">
        <f t="shared" ref="K2:K6" si="1">F2*3200</f>
        <v>3453120.0000000005</v>
      </c>
      <c r="L2" s="36" t="s">
        <v>22</v>
      </c>
      <c r="M2" s="37"/>
      <c r="N2" s="38"/>
      <c r="P2" s="8"/>
      <c r="Q2" s="8"/>
    </row>
    <row r="3" spans="1:17" s="35" customFormat="1" ht="16.5" x14ac:dyDescent="0.3">
      <c r="A3" s="67">
        <v>2</v>
      </c>
      <c r="B3" s="17">
        <v>402</v>
      </c>
      <c r="C3" s="13">
        <v>4</v>
      </c>
      <c r="D3" s="17" t="s">
        <v>17</v>
      </c>
      <c r="E3" s="17">
        <v>717</v>
      </c>
      <c r="F3" s="68">
        <f t="shared" ref="F3:F12" si="2">E3*1.1</f>
        <v>788.7</v>
      </c>
      <c r="G3" s="82">
        <f>G2</f>
        <v>29500</v>
      </c>
      <c r="H3" s="83">
        <v>0</v>
      </c>
      <c r="I3" s="84">
        <f t="shared" ref="I3:I12" si="3">ROUND(H3*1.1,0)</f>
        <v>0</v>
      </c>
      <c r="J3" s="85">
        <f t="shared" si="0"/>
        <v>0</v>
      </c>
      <c r="K3" s="84">
        <f t="shared" si="1"/>
        <v>2523840</v>
      </c>
      <c r="L3" s="36" t="s">
        <v>22</v>
      </c>
      <c r="M3" s="72"/>
      <c r="N3" s="38"/>
      <c r="P3" s="8"/>
      <c r="Q3" s="8"/>
    </row>
    <row r="4" spans="1:17" ht="16.5" x14ac:dyDescent="0.3">
      <c r="A4" s="67">
        <v>3</v>
      </c>
      <c r="B4" s="17">
        <v>403</v>
      </c>
      <c r="C4" s="13">
        <v>4</v>
      </c>
      <c r="D4" s="17" t="s">
        <v>17</v>
      </c>
      <c r="E4" s="17">
        <v>727</v>
      </c>
      <c r="F4" s="68">
        <f t="shared" si="2"/>
        <v>799.7</v>
      </c>
      <c r="G4" s="82">
        <f>G3</f>
        <v>29500</v>
      </c>
      <c r="H4" s="83">
        <v>0</v>
      </c>
      <c r="I4" s="84">
        <f t="shared" si="3"/>
        <v>0</v>
      </c>
      <c r="J4" s="85">
        <f t="shared" si="0"/>
        <v>0</v>
      </c>
      <c r="K4" s="84">
        <f t="shared" si="1"/>
        <v>2559040</v>
      </c>
      <c r="L4" s="36" t="s">
        <v>22</v>
      </c>
      <c r="M4" s="9"/>
      <c r="N4" s="10"/>
      <c r="P4" s="3"/>
      <c r="Q4" s="3"/>
    </row>
    <row r="5" spans="1:17" ht="16.5" x14ac:dyDescent="0.3">
      <c r="A5" s="67">
        <v>4</v>
      </c>
      <c r="B5" s="17">
        <v>404</v>
      </c>
      <c r="C5" s="13">
        <v>4</v>
      </c>
      <c r="D5" s="17" t="s">
        <v>18</v>
      </c>
      <c r="E5" s="17">
        <v>963</v>
      </c>
      <c r="F5" s="68">
        <f t="shared" si="2"/>
        <v>1059.3000000000002</v>
      </c>
      <c r="G5" s="82">
        <f>G4</f>
        <v>29500</v>
      </c>
      <c r="H5" s="83">
        <v>0</v>
      </c>
      <c r="I5" s="84">
        <f t="shared" si="3"/>
        <v>0</v>
      </c>
      <c r="J5" s="85">
        <f t="shared" si="0"/>
        <v>0</v>
      </c>
      <c r="K5" s="84">
        <f t="shared" si="1"/>
        <v>3389760.0000000005</v>
      </c>
      <c r="L5" s="36" t="s">
        <v>22</v>
      </c>
      <c r="M5" s="9"/>
      <c r="N5" s="10"/>
      <c r="P5" s="3"/>
      <c r="Q5" s="3"/>
    </row>
    <row r="6" spans="1:17" ht="16.5" x14ac:dyDescent="0.3">
      <c r="A6" s="67">
        <v>5</v>
      </c>
      <c r="B6" s="17">
        <v>501</v>
      </c>
      <c r="C6" s="13">
        <v>5</v>
      </c>
      <c r="D6" s="17" t="s">
        <v>18</v>
      </c>
      <c r="E6" s="17">
        <v>981</v>
      </c>
      <c r="F6" s="68">
        <f t="shared" si="2"/>
        <v>1079.1000000000001</v>
      </c>
      <c r="G6" s="82">
        <f>G5+120</f>
        <v>29620</v>
      </c>
      <c r="H6" s="83">
        <v>0</v>
      </c>
      <c r="I6" s="84">
        <f t="shared" si="3"/>
        <v>0</v>
      </c>
      <c r="J6" s="85">
        <f t="shared" si="0"/>
        <v>0</v>
      </c>
      <c r="K6" s="84">
        <f t="shared" si="1"/>
        <v>3453120.0000000005</v>
      </c>
      <c r="L6" s="36" t="s">
        <v>22</v>
      </c>
      <c r="M6" s="9"/>
      <c r="N6" s="10"/>
      <c r="P6" s="3"/>
      <c r="Q6" s="3"/>
    </row>
    <row r="7" spans="1:17" ht="16.5" x14ac:dyDescent="0.3">
      <c r="A7" s="67">
        <v>6</v>
      </c>
      <c r="B7" s="17">
        <v>504</v>
      </c>
      <c r="C7" s="13">
        <v>5</v>
      </c>
      <c r="D7" s="17" t="s">
        <v>18</v>
      </c>
      <c r="E7" s="17">
        <v>963</v>
      </c>
      <c r="F7" s="68">
        <f t="shared" si="2"/>
        <v>1059.3000000000002</v>
      </c>
      <c r="G7" s="82" t="e">
        <f>#REF!</f>
        <v>#REF!</v>
      </c>
      <c r="H7" s="83">
        <v>0</v>
      </c>
      <c r="I7" s="84">
        <f t="shared" si="3"/>
        <v>0</v>
      </c>
      <c r="J7" s="85">
        <f t="shared" si="0"/>
        <v>0</v>
      </c>
      <c r="K7" s="84">
        <f t="shared" ref="K7:K12" si="4">F7*3200</f>
        <v>3389760.0000000005</v>
      </c>
      <c r="L7" s="36" t="s">
        <v>22</v>
      </c>
      <c r="M7" s="9"/>
      <c r="N7" s="10"/>
      <c r="P7" s="3"/>
      <c r="Q7" s="3"/>
    </row>
    <row r="8" spans="1:17" ht="16.5" x14ac:dyDescent="0.3">
      <c r="A8" s="67">
        <v>7</v>
      </c>
      <c r="B8" s="16">
        <v>602</v>
      </c>
      <c r="C8" s="16">
        <v>6</v>
      </c>
      <c r="D8" s="17" t="s">
        <v>17</v>
      </c>
      <c r="E8" s="17">
        <v>717</v>
      </c>
      <c r="F8" s="68">
        <f t="shared" si="2"/>
        <v>788.7</v>
      </c>
      <c r="G8" s="82" t="e">
        <f>G7+120</f>
        <v>#REF!</v>
      </c>
      <c r="H8" s="83">
        <v>0</v>
      </c>
      <c r="I8" s="84">
        <f t="shared" si="3"/>
        <v>0</v>
      </c>
      <c r="J8" s="85">
        <f t="shared" si="0"/>
        <v>0</v>
      </c>
      <c r="K8" s="84">
        <f t="shared" si="4"/>
        <v>2523840</v>
      </c>
      <c r="L8" s="36" t="s">
        <v>22</v>
      </c>
    </row>
    <row r="9" spans="1:17" ht="16.5" x14ac:dyDescent="0.3">
      <c r="A9" s="67">
        <v>8</v>
      </c>
      <c r="B9" s="16">
        <v>801</v>
      </c>
      <c r="C9" s="16">
        <v>8</v>
      </c>
      <c r="D9" s="17" t="s">
        <v>18</v>
      </c>
      <c r="E9" s="17">
        <v>981</v>
      </c>
      <c r="F9" s="68">
        <f t="shared" si="2"/>
        <v>1079.1000000000001</v>
      </c>
      <c r="G9" s="82" t="e">
        <f>#REF!+120</f>
        <v>#REF!</v>
      </c>
      <c r="H9" s="83">
        <v>0</v>
      </c>
      <c r="I9" s="84">
        <f t="shared" si="3"/>
        <v>0</v>
      </c>
      <c r="J9" s="85">
        <f t="shared" si="0"/>
        <v>0</v>
      </c>
      <c r="K9" s="84">
        <f t="shared" si="4"/>
        <v>3453120.0000000005</v>
      </c>
      <c r="L9" s="4" t="s">
        <v>22</v>
      </c>
      <c r="P9" s="2"/>
    </row>
    <row r="10" spans="1:17" ht="16.5" x14ac:dyDescent="0.3">
      <c r="A10" s="67">
        <v>9</v>
      </c>
      <c r="B10" s="16">
        <v>802</v>
      </c>
      <c r="C10" s="16">
        <v>8</v>
      </c>
      <c r="D10" s="17" t="s">
        <v>17</v>
      </c>
      <c r="E10" s="100">
        <v>717</v>
      </c>
      <c r="F10" s="68">
        <f t="shared" si="2"/>
        <v>788.7</v>
      </c>
      <c r="G10" s="82" t="e">
        <f>G9</f>
        <v>#REF!</v>
      </c>
      <c r="H10" s="83">
        <v>0</v>
      </c>
      <c r="I10" s="84">
        <f t="shared" si="3"/>
        <v>0</v>
      </c>
      <c r="J10" s="85">
        <f t="shared" si="0"/>
        <v>0</v>
      </c>
      <c r="K10" s="84">
        <f t="shared" si="4"/>
        <v>2523840</v>
      </c>
      <c r="L10" s="36" t="s">
        <v>22</v>
      </c>
      <c r="P10" s="2"/>
    </row>
    <row r="11" spans="1:17" ht="16.5" x14ac:dyDescent="0.3">
      <c r="A11" s="67">
        <v>10</v>
      </c>
      <c r="B11" s="16">
        <v>803</v>
      </c>
      <c r="C11" s="16">
        <v>8</v>
      </c>
      <c r="D11" s="17" t="s">
        <v>17</v>
      </c>
      <c r="E11" s="100">
        <v>727</v>
      </c>
      <c r="F11" s="68">
        <f t="shared" si="2"/>
        <v>799.7</v>
      </c>
      <c r="G11" s="82" t="e">
        <f>G10</f>
        <v>#REF!</v>
      </c>
      <c r="H11" s="83">
        <v>0</v>
      </c>
      <c r="I11" s="84">
        <f t="shared" si="3"/>
        <v>0</v>
      </c>
      <c r="J11" s="85">
        <f t="shared" si="0"/>
        <v>0</v>
      </c>
      <c r="K11" s="84">
        <f t="shared" si="4"/>
        <v>2559040</v>
      </c>
      <c r="L11" s="36" t="s">
        <v>22</v>
      </c>
      <c r="P11" s="2"/>
    </row>
    <row r="12" spans="1:17" ht="16.5" x14ac:dyDescent="0.3">
      <c r="A12" s="67">
        <v>11</v>
      </c>
      <c r="B12" s="16">
        <v>804</v>
      </c>
      <c r="C12" s="16">
        <v>8</v>
      </c>
      <c r="D12" s="17" t="s">
        <v>18</v>
      </c>
      <c r="E12" s="100">
        <v>963</v>
      </c>
      <c r="F12" s="68">
        <f t="shared" si="2"/>
        <v>1059.3000000000002</v>
      </c>
      <c r="G12" s="82" t="e">
        <f>G11</f>
        <v>#REF!</v>
      </c>
      <c r="H12" s="83">
        <v>0</v>
      </c>
      <c r="I12" s="84">
        <f t="shared" si="3"/>
        <v>0</v>
      </c>
      <c r="J12" s="85">
        <f t="shared" si="0"/>
        <v>0</v>
      </c>
      <c r="K12" s="84">
        <f t="shared" si="4"/>
        <v>3389760.0000000005</v>
      </c>
      <c r="L12" s="36" t="s">
        <v>22</v>
      </c>
      <c r="P12" s="2"/>
    </row>
    <row r="13" spans="1:17" ht="16.5" x14ac:dyDescent="0.3">
      <c r="A13" s="135" t="s">
        <v>3</v>
      </c>
      <c r="B13" s="136"/>
      <c r="C13" s="136"/>
      <c r="D13" s="137"/>
      <c r="E13" s="69">
        <f>SUM(E2:E12)</f>
        <v>9437</v>
      </c>
      <c r="F13" s="69">
        <f>SUM(F2:F12)</f>
        <v>10380.700000000001</v>
      </c>
      <c r="G13" s="82"/>
      <c r="H13" s="101">
        <f>SUM(H2:H12)</f>
        <v>0</v>
      </c>
      <c r="I13" s="102">
        <f>SUM(I2:I12)</f>
        <v>0</v>
      </c>
      <c r="J13" s="103"/>
      <c r="K13" s="102">
        <f>SUM(K2:K12)</f>
        <v>33218240</v>
      </c>
      <c r="L13" s="4"/>
      <c r="P13" s="2"/>
    </row>
    <row r="14" spans="1:17" ht="16.5" x14ac:dyDescent="0.3">
      <c r="A14" s="132"/>
      <c r="B14" s="133"/>
      <c r="C14" s="133"/>
      <c r="D14" s="133"/>
      <c r="E14" s="133"/>
      <c r="F14" s="133"/>
      <c r="G14" s="133"/>
      <c r="H14" s="133"/>
      <c r="I14" s="133"/>
      <c r="J14" s="133"/>
      <c r="K14" s="134"/>
      <c r="L14" s="4"/>
      <c r="P14" s="2"/>
    </row>
    <row r="15" spans="1:17" ht="58.5" customHeight="1" x14ac:dyDescent="0.25">
      <c r="A15" s="14" t="s">
        <v>1</v>
      </c>
      <c r="B15" s="14" t="s">
        <v>0</v>
      </c>
      <c r="C15" s="15" t="s">
        <v>2</v>
      </c>
      <c r="D15" s="15" t="s">
        <v>34</v>
      </c>
      <c r="E15" s="15" t="s">
        <v>35</v>
      </c>
      <c r="F15" s="75" t="s">
        <v>11</v>
      </c>
      <c r="G15" s="78" t="s">
        <v>24</v>
      </c>
      <c r="H15" s="75" t="s">
        <v>25</v>
      </c>
      <c r="I15" s="79" t="s">
        <v>26</v>
      </c>
      <c r="J15" s="80" t="s">
        <v>27</v>
      </c>
      <c r="K15" s="81" t="s">
        <v>28</v>
      </c>
      <c r="L15" s="5" t="s">
        <v>21</v>
      </c>
      <c r="P15" s="2"/>
    </row>
    <row r="16" spans="1:17" ht="16.5" x14ac:dyDescent="0.3">
      <c r="A16" s="67">
        <v>12</v>
      </c>
      <c r="B16" s="17">
        <v>1001</v>
      </c>
      <c r="C16" s="13">
        <v>10</v>
      </c>
      <c r="D16" s="17" t="s">
        <v>18</v>
      </c>
      <c r="E16" s="17">
        <v>981</v>
      </c>
      <c r="F16" s="68">
        <f t="shared" ref="F16:F25" si="5">E16*1.1</f>
        <v>1079.1000000000001</v>
      </c>
      <c r="G16" s="82" t="e">
        <f>#REF!+120</f>
        <v>#REF!</v>
      </c>
      <c r="H16" s="83">
        <v>0</v>
      </c>
      <c r="I16" s="84">
        <f t="shared" ref="I16:I25" si="6">ROUND(H16*1.1,0)</f>
        <v>0</v>
      </c>
      <c r="J16" s="85">
        <f t="shared" ref="J16:J25" si="7">MROUND((I16*0.03/12),500)</f>
        <v>0</v>
      </c>
      <c r="K16" s="84">
        <f t="shared" ref="K16:K25" si="8">F16*3200</f>
        <v>3453120.0000000005</v>
      </c>
      <c r="L16" s="4" t="s">
        <v>22</v>
      </c>
      <c r="P16" s="2"/>
    </row>
    <row r="17" spans="1:16" ht="16.5" x14ac:dyDescent="0.3">
      <c r="A17" s="67">
        <v>13</v>
      </c>
      <c r="B17" s="17">
        <v>1002</v>
      </c>
      <c r="C17" s="13">
        <v>10</v>
      </c>
      <c r="D17" s="17" t="s">
        <v>17</v>
      </c>
      <c r="E17" s="100">
        <v>717</v>
      </c>
      <c r="F17" s="68">
        <f t="shared" si="5"/>
        <v>788.7</v>
      </c>
      <c r="G17" s="82" t="e">
        <f t="shared" ref="G17:G18" si="9">G16</f>
        <v>#REF!</v>
      </c>
      <c r="H17" s="83">
        <v>0</v>
      </c>
      <c r="I17" s="84">
        <f t="shared" si="6"/>
        <v>0</v>
      </c>
      <c r="J17" s="85">
        <f t="shared" si="7"/>
        <v>0</v>
      </c>
      <c r="K17" s="84">
        <f t="shared" si="8"/>
        <v>2523840</v>
      </c>
      <c r="L17" s="4" t="s">
        <v>22</v>
      </c>
      <c r="P17" s="2"/>
    </row>
    <row r="18" spans="1:16" ht="16.5" x14ac:dyDescent="0.3">
      <c r="A18" s="67">
        <v>14</v>
      </c>
      <c r="B18" s="17">
        <v>1003</v>
      </c>
      <c r="C18" s="13">
        <v>10</v>
      </c>
      <c r="D18" s="17" t="s">
        <v>17</v>
      </c>
      <c r="E18" s="100">
        <v>727</v>
      </c>
      <c r="F18" s="68">
        <f t="shared" si="5"/>
        <v>799.7</v>
      </c>
      <c r="G18" s="82" t="e">
        <f t="shared" si="9"/>
        <v>#REF!</v>
      </c>
      <c r="H18" s="83">
        <v>0</v>
      </c>
      <c r="I18" s="84">
        <f t="shared" si="6"/>
        <v>0</v>
      </c>
      <c r="J18" s="85">
        <f t="shared" si="7"/>
        <v>0</v>
      </c>
      <c r="K18" s="84">
        <f t="shared" si="8"/>
        <v>2559040</v>
      </c>
      <c r="L18" s="4" t="s">
        <v>22</v>
      </c>
      <c r="P18" s="2"/>
    </row>
    <row r="19" spans="1:16" ht="16.5" x14ac:dyDescent="0.3">
      <c r="A19" s="67">
        <v>15</v>
      </c>
      <c r="B19" s="17">
        <v>1201</v>
      </c>
      <c r="C19" s="13">
        <v>12</v>
      </c>
      <c r="D19" s="17" t="s">
        <v>18</v>
      </c>
      <c r="E19" s="17">
        <v>981</v>
      </c>
      <c r="F19" s="68">
        <f t="shared" si="5"/>
        <v>1079.1000000000001</v>
      </c>
      <c r="G19" s="82" t="e">
        <f>#REF!+120</f>
        <v>#REF!</v>
      </c>
      <c r="H19" s="83">
        <v>0</v>
      </c>
      <c r="I19" s="84">
        <f t="shared" si="6"/>
        <v>0</v>
      </c>
      <c r="J19" s="85">
        <f t="shared" si="7"/>
        <v>0</v>
      </c>
      <c r="K19" s="84">
        <f t="shared" si="8"/>
        <v>3453120.0000000005</v>
      </c>
      <c r="L19" s="4" t="s">
        <v>22</v>
      </c>
      <c r="P19" s="2"/>
    </row>
    <row r="20" spans="1:16" ht="16.5" x14ac:dyDescent="0.3">
      <c r="A20" s="67">
        <v>16</v>
      </c>
      <c r="B20" s="17">
        <v>1202</v>
      </c>
      <c r="C20" s="13">
        <v>12</v>
      </c>
      <c r="D20" s="17" t="s">
        <v>17</v>
      </c>
      <c r="E20" s="100">
        <v>717</v>
      </c>
      <c r="F20" s="68">
        <f t="shared" si="5"/>
        <v>788.7</v>
      </c>
      <c r="G20" s="82" t="e">
        <f t="shared" ref="G20:G25" si="10">G19</f>
        <v>#REF!</v>
      </c>
      <c r="H20" s="83">
        <v>0</v>
      </c>
      <c r="I20" s="84">
        <f t="shared" si="6"/>
        <v>0</v>
      </c>
      <c r="J20" s="85">
        <f t="shared" si="7"/>
        <v>0</v>
      </c>
      <c r="K20" s="84">
        <f t="shared" si="8"/>
        <v>2523840</v>
      </c>
      <c r="L20" s="4" t="s">
        <v>22</v>
      </c>
      <c r="P20" s="2"/>
    </row>
    <row r="21" spans="1:16" ht="16.5" x14ac:dyDescent="0.3">
      <c r="A21" s="67">
        <v>17</v>
      </c>
      <c r="B21" s="17">
        <v>1203</v>
      </c>
      <c r="C21" s="13">
        <v>12</v>
      </c>
      <c r="D21" s="17" t="s">
        <v>17</v>
      </c>
      <c r="E21" s="100">
        <v>727</v>
      </c>
      <c r="F21" s="68">
        <f t="shared" si="5"/>
        <v>799.7</v>
      </c>
      <c r="G21" s="82" t="e">
        <f t="shared" si="10"/>
        <v>#REF!</v>
      </c>
      <c r="H21" s="83">
        <v>0</v>
      </c>
      <c r="I21" s="84">
        <f t="shared" si="6"/>
        <v>0</v>
      </c>
      <c r="J21" s="85">
        <f t="shared" si="7"/>
        <v>0</v>
      </c>
      <c r="K21" s="84">
        <f t="shared" si="8"/>
        <v>2559040</v>
      </c>
      <c r="L21" s="4" t="s">
        <v>22</v>
      </c>
      <c r="P21" s="2"/>
    </row>
    <row r="22" spans="1:16" ht="16.5" x14ac:dyDescent="0.3">
      <c r="A22" s="67">
        <v>18</v>
      </c>
      <c r="B22" s="17">
        <v>1501</v>
      </c>
      <c r="C22" s="13">
        <v>15</v>
      </c>
      <c r="D22" s="17" t="s">
        <v>18</v>
      </c>
      <c r="E22" s="17">
        <v>981</v>
      </c>
      <c r="F22" s="68">
        <f t="shared" si="5"/>
        <v>1079.1000000000001</v>
      </c>
      <c r="G22" s="82" t="e">
        <f>#REF!+120</f>
        <v>#REF!</v>
      </c>
      <c r="H22" s="83">
        <v>0</v>
      </c>
      <c r="I22" s="84">
        <f t="shared" si="6"/>
        <v>0</v>
      </c>
      <c r="J22" s="85">
        <f t="shared" si="7"/>
        <v>0</v>
      </c>
      <c r="K22" s="84">
        <f t="shared" si="8"/>
        <v>3453120.0000000005</v>
      </c>
      <c r="L22" s="4" t="s">
        <v>22</v>
      </c>
      <c r="P22" s="2"/>
    </row>
    <row r="23" spans="1:16" ht="16.5" x14ac:dyDescent="0.3">
      <c r="A23" s="67">
        <v>19</v>
      </c>
      <c r="B23" s="17">
        <v>1502</v>
      </c>
      <c r="C23" s="13">
        <v>15</v>
      </c>
      <c r="D23" s="17" t="s">
        <v>17</v>
      </c>
      <c r="E23" s="100">
        <v>717</v>
      </c>
      <c r="F23" s="68">
        <f t="shared" si="5"/>
        <v>788.7</v>
      </c>
      <c r="G23" s="82" t="e">
        <f t="shared" si="10"/>
        <v>#REF!</v>
      </c>
      <c r="H23" s="83">
        <v>0</v>
      </c>
      <c r="I23" s="84">
        <f t="shared" si="6"/>
        <v>0</v>
      </c>
      <c r="J23" s="85">
        <f t="shared" si="7"/>
        <v>0</v>
      </c>
      <c r="K23" s="84">
        <f t="shared" si="8"/>
        <v>2523840</v>
      </c>
      <c r="L23" s="4" t="s">
        <v>22</v>
      </c>
      <c r="P23" s="2"/>
    </row>
    <row r="24" spans="1:16" ht="16.5" x14ac:dyDescent="0.3">
      <c r="A24" s="67">
        <v>20</v>
      </c>
      <c r="B24" s="17">
        <v>1503</v>
      </c>
      <c r="C24" s="13">
        <v>15</v>
      </c>
      <c r="D24" s="17" t="s">
        <v>17</v>
      </c>
      <c r="E24" s="100">
        <v>727</v>
      </c>
      <c r="F24" s="68">
        <f t="shared" si="5"/>
        <v>799.7</v>
      </c>
      <c r="G24" s="82" t="e">
        <f t="shared" si="10"/>
        <v>#REF!</v>
      </c>
      <c r="H24" s="83">
        <v>0</v>
      </c>
      <c r="I24" s="84">
        <f t="shared" si="6"/>
        <v>0</v>
      </c>
      <c r="J24" s="85">
        <f t="shared" si="7"/>
        <v>0</v>
      </c>
      <c r="K24" s="84">
        <f t="shared" si="8"/>
        <v>2559040</v>
      </c>
      <c r="L24" s="4" t="s">
        <v>22</v>
      </c>
      <c r="P24" s="2"/>
    </row>
    <row r="25" spans="1:16" ht="16.5" x14ac:dyDescent="0.3">
      <c r="A25" s="67">
        <v>21</v>
      </c>
      <c r="B25" s="17">
        <v>1504</v>
      </c>
      <c r="C25" s="13">
        <v>15</v>
      </c>
      <c r="D25" s="17" t="s">
        <v>18</v>
      </c>
      <c r="E25" s="100">
        <v>963</v>
      </c>
      <c r="F25" s="68">
        <f t="shared" si="5"/>
        <v>1059.3000000000002</v>
      </c>
      <c r="G25" s="82" t="e">
        <f t="shared" si="10"/>
        <v>#REF!</v>
      </c>
      <c r="H25" s="83">
        <v>0</v>
      </c>
      <c r="I25" s="84">
        <f t="shared" si="6"/>
        <v>0</v>
      </c>
      <c r="J25" s="85">
        <f t="shared" si="7"/>
        <v>0</v>
      </c>
      <c r="K25" s="84">
        <f t="shared" si="8"/>
        <v>3389760.0000000005</v>
      </c>
      <c r="L25" s="4" t="s">
        <v>22</v>
      </c>
      <c r="P25" s="2"/>
    </row>
    <row r="26" spans="1:16" s="48" customFormat="1" ht="16.5" x14ac:dyDescent="0.2">
      <c r="A26" s="129" t="s">
        <v>3</v>
      </c>
      <c r="B26" s="130"/>
      <c r="C26" s="130"/>
      <c r="D26" s="131"/>
      <c r="E26" s="70">
        <f>SUM(E16:E25)</f>
        <v>8238</v>
      </c>
      <c r="F26" s="69">
        <f>SUM(F16:F25)</f>
        <v>9061.7999999999993</v>
      </c>
      <c r="G26" s="82"/>
      <c r="H26" s="86">
        <f>SUM(H16:H25)</f>
        <v>0</v>
      </c>
      <c r="I26" s="87">
        <f>SUM(I16:I25)</f>
        <v>0</v>
      </c>
      <c r="J26" s="88"/>
      <c r="K26" s="86">
        <f>SUM(K16:K25)</f>
        <v>28997760</v>
      </c>
    </row>
    <row r="27" spans="1:16" x14ac:dyDescent="0.25">
      <c r="G27" s="76"/>
    </row>
    <row r="28" spans="1:16" x14ac:dyDescent="0.25">
      <c r="G28" s="76"/>
    </row>
    <row r="29" spans="1:16" x14ac:dyDescent="0.25">
      <c r="G29" s="76"/>
    </row>
  </sheetData>
  <mergeCells count="3">
    <mergeCell ref="A13:D13"/>
    <mergeCell ref="A14:K14"/>
    <mergeCell ref="A26:D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9"/>
  <sheetViews>
    <sheetView tabSelected="1" topLeftCell="A4" zoomScale="160" zoomScaleNormal="160" workbookViewId="0">
      <selection activeCell="F11" sqref="F11:G11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12" customFormat="1" ht="21" customHeight="1" x14ac:dyDescent="0.25">
      <c r="A1" s="53" t="s">
        <v>4</v>
      </c>
      <c r="B1" s="53" t="s">
        <v>10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6"/>
      <c r="I1" s="6"/>
      <c r="J1" s="6"/>
      <c r="K1" s="6"/>
      <c r="L1" s="6"/>
    </row>
    <row r="2" spans="1:12" s="12" customFormat="1" ht="21" customHeight="1" x14ac:dyDescent="0.25">
      <c r="A2" s="138" t="s">
        <v>37</v>
      </c>
      <c r="B2" s="140"/>
      <c r="C2" s="140"/>
      <c r="D2" s="140"/>
      <c r="E2" s="140"/>
      <c r="F2" s="140"/>
      <c r="G2" s="139"/>
      <c r="H2" s="6"/>
      <c r="I2" s="6"/>
      <c r="J2" s="6"/>
      <c r="K2" s="6"/>
      <c r="L2" s="6"/>
    </row>
    <row r="3" spans="1:12" s="12" customFormat="1" ht="42.75" customHeight="1" x14ac:dyDescent="0.25">
      <c r="A3" s="11" t="s">
        <v>23</v>
      </c>
      <c r="B3" s="33" t="s">
        <v>36</v>
      </c>
      <c r="C3" s="11">
        <v>8</v>
      </c>
      <c r="D3" s="104">
        <v>6522</v>
      </c>
      <c r="E3" s="105">
        <v>7174</v>
      </c>
      <c r="F3" s="71">
        <f>'Serenity Heights (sale)'!H10</f>
        <v>217024560</v>
      </c>
      <c r="G3" s="71">
        <f>'Serenity Heights (sale)'!I10</f>
        <v>238727016</v>
      </c>
      <c r="H3" s="6"/>
      <c r="I3" s="6"/>
      <c r="J3" s="6"/>
      <c r="K3" s="6"/>
      <c r="L3" s="6"/>
    </row>
    <row r="4" spans="1:12" s="12" customFormat="1" ht="54.75" customHeight="1" x14ac:dyDescent="0.25">
      <c r="A4" s="11" t="s">
        <v>22</v>
      </c>
      <c r="B4" s="33" t="s">
        <v>38</v>
      </c>
      <c r="C4" s="11">
        <v>11</v>
      </c>
      <c r="D4" s="91">
        <f>'Serenity Heights (Rehab)'!E13</f>
        <v>9437</v>
      </c>
      <c r="E4" s="91">
        <f>'Serenity Heights (Rehab)'!F13</f>
        <v>10380.700000000001</v>
      </c>
      <c r="F4" s="71">
        <v>0</v>
      </c>
      <c r="G4" s="71">
        <v>0</v>
      </c>
      <c r="H4" s="6"/>
      <c r="I4" s="6"/>
      <c r="J4" s="6"/>
      <c r="K4" s="6"/>
      <c r="L4" s="6"/>
    </row>
    <row r="5" spans="1:12" s="12" customFormat="1" ht="18.75" customHeight="1" x14ac:dyDescent="0.25">
      <c r="A5" s="138" t="s">
        <v>39</v>
      </c>
      <c r="B5" s="139"/>
      <c r="C5" s="53">
        <f>SUM(C3:C4)</f>
        <v>19</v>
      </c>
      <c r="D5" s="105">
        <f t="shared" ref="D5:G5" si="0">SUM(D3:D4)</f>
        <v>15959</v>
      </c>
      <c r="E5" s="105">
        <f t="shared" si="0"/>
        <v>17554.7</v>
      </c>
      <c r="F5" s="106">
        <f t="shared" si="0"/>
        <v>217024560</v>
      </c>
      <c r="G5" s="106">
        <f t="shared" si="0"/>
        <v>238727016</v>
      </c>
      <c r="H5" s="6"/>
      <c r="I5" s="6"/>
      <c r="J5" s="6"/>
      <c r="K5" s="6"/>
      <c r="L5" s="6"/>
    </row>
    <row r="6" spans="1:12" s="12" customFormat="1" ht="24.75" customHeight="1" x14ac:dyDescent="0.25">
      <c r="A6" s="138" t="s">
        <v>40</v>
      </c>
      <c r="B6" s="140"/>
      <c r="C6" s="140"/>
      <c r="D6" s="140"/>
      <c r="E6" s="140"/>
      <c r="F6" s="140"/>
      <c r="G6" s="139"/>
      <c r="H6" s="6"/>
      <c r="I6" s="6"/>
      <c r="J6" s="6"/>
      <c r="K6" s="6"/>
      <c r="L6" s="6"/>
    </row>
    <row r="7" spans="1:12" s="12" customFormat="1" ht="48" customHeight="1" x14ac:dyDescent="0.25">
      <c r="A7" s="11" t="s">
        <v>23</v>
      </c>
      <c r="B7" s="33" t="s">
        <v>41</v>
      </c>
      <c r="C7" s="11">
        <f>7+10</f>
        <v>17</v>
      </c>
      <c r="D7" s="91">
        <f>'Serenity Heights (sale)'!E30</f>
        <v>15095</v>
      </c>
      <c r="E7" s="91">
        <f>'Serenity Heights (sale)'!F30</f>
        <v>16604.500000000004</v>
      </c>
      <c r="F7" s="71">
        <f>'Serenity Heights (sale)'!H30</f>
        <v>511942560</v>
      </c>
      <c r="G7" s="71">
        <f>'Serenity Heights (sale)'!I30</f>
        <v>563136816</v>
      </c>
      <c r="H7" s="6"/>
      <c r="I7" s="6"/>
      <c r="J7" s="6"/>
      <c r="K7" s="6"/>
      <c r="L7" s="6"/>
    </row>
    <row r="8" spans="1:12" s="12" customFormat="1" ht="43.5" customHeight="1" x14ac:dyDescent="0.25">
      <c r="A8" s="11" t="s">
        <v>22</v>
      </c>
      <c r="B8" s="33" t="s">
        <v>42</v>
      </c>
      <c r="C8" s="11">
        <f>10</f>
        <v>10</v>
      </c>
      <c r="D8" s="91">
        <f>'Serenity Heights (Rehab)'!E26</f>
        <v>8238</v>
      </c>
      <c r="E8" s="91">
        <f>'Serenity Heights (Rehab)'!F26</f>
        <v>9061.7999999999993</v>
      </c>
      <c r="F8" s="71">
        <v>0</v>
      </c>
      <c r="G8" s="71">
        <v>0</v>
      </c>
      <c r="H8" s="6"/>
      <c r="I8" s="6"/>
      <c r="J8" s="6"/>
      <c r="K8" s="6"/>
      <c r="L8" s="6"/>
    </row>
    <row r="9" spans="1:12" s="12" customFormat="1" ht="24.75" customHeight="1" x14ac:dyDescent="0.25">
      <c r="A9" s="138" t="s">
        <v>44</v>
      </c>
      <c r="B9" s="139"/>
      <c r="C9" s="19">
        <f>SUM(C7:C8)</f>
        <v>27</v>
      </c>
      <c r="D9" s="19">
        <f>SUM(D7:D8)</f>
        <v>23333</v>
      </c>
      <c r="E9" s="107">
        <f>SUM(E7:E8)</f>
        <v>25666.300000000003</v>
      </c>
      <c r="F9" s="106">
        <f>SUM(F7:F8)</f>
        <v>511942560</v>
      </c>
      <c r="G9" s="106">
        <f>SUM(G7:G8)</f>
        <v>563136816</v>
      </c>
      <c r="H9" s="6"/>
      <c r="I9" s="21"/>
      <c r="J9" s="6"/>
      <c r="K9" s="20"/>
      <c r="L9" s="6"/>
    </row>
    <row r="10" spans="1:12" s="12" customFormat="1" x14ac:dyDescent="0.25">
      <c r="F10" s="6"/>
      <c r="G10" s="6"/>
      <c r="H10" s="92"/>
      <c r="I10" s="7"/>
      <c r="J10" s="6"/>
      <c r="K10" s="6"/>
      <c r="L10" s="6"/>
    </row>
    <row r="11" spans="1:12" s="12" customFormat="1" ht="15.75" x14ac:dyDescent="0.25">
      <c r="A11" s="141" t="s">
        <v>43</v>
      </c>
      <c r="B11" s="141"/>
      <c r="C11" s="108">
        <f>C5+C9</f>
        <v>46</v>
      </c>
      <c r="D11" s="108">
        <f>D5+D9</f>
        <v>39292</v>
      </c>
      <c r="E11" s="108">
        <f>E5+E9</f>
        <v>43221</v>
      </c>
      <c r="F11" s="109">
        <f>F5+F9</f>
        <v>728967120</v>
      </c>
      <c r="G11" s="109">
        <f>G5+G9</f>
        <v>801863832</v>
      </c>
      <c r="H11" s="6"/>
      <c r="I11" s="6"/>
      <c r="J11" s="6"/>
      <c r="K11" s="6"/>
      <c r="L11" s="6"/>
    </row>
    <row r="12" spans="1:12" s="12" customFormat="1" ht="16.5" x14ac:dyDescent="0.25">
      <c r="B12" s="22"/>
      <c r="D12" s="23"/>
      <c r="E12" s="23"/>
      <c r="F12" s="24"/>
      <c r="G12" s="24"/>
      <c r="H12" s="6"/>
      <c r="I12" s="18"/>
      <c r="J12" s="6"/>
      <c r="K12" s="6"/>
      <c r="L12" s="6"/>
    </row>
    <row r="13" spans="1:12" s="6" customFormat="1" ht="16.5" x14ac:dyDescent="0.25">
      <c r="A13" s="39"/>
      <c r="B13" s="40"/>
      <c r="C13" s="39"/>
      <c r="D13" s="41"/>
      <c r="E13" s="41"/>
      <c r="F13" s="28"/>
      <c r="G13" s="28"/>
      <c r="H13" s="110">
        <f>E11*3200</f>
        <v>138307200</v>
      </c>
      <c r="I13" s="18"/>
    </row>
    <row r="14" spans="1:12" s="12" customFormat="1" ht="15.75" x14ac:dyDescent="0.25">
      <c r="A14" s="52"/>
      <c r="B14" s="52"/>
      <c r="C14" s="29"/>
      <c r="D14" s="30"/>
      <c r="E14" s="30"/>
      <c r="F14" s="31"/>
      <c r="G14" s="31"/>
      <c r="H14" s="6"/>
      <c r="I14" s="21"/>
      <c r="J14" s="6"/>
      <c r="K14" s="6"/>
      <c r="L14" s="6"/>
    </row>
    <row r="15" spans="1:12" s="12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s="12" customFormat="1" x14ac:dyDescent="0.25">
      <c r="F16" s="6"/>
      <c r="G16" s="6"/>
      <c r="H16" s="6"/>
      <c r="I16" s="6"/>
    </row>
    <row r="17" spans="1:9" s="12" customFormat="1" ht="16.5" x14ac:dyDescent="0.25">
      <c r="B17" s="22"/>
      <c r="D17" s="23"/>
      <c r="E17" s="23"/>
      <c r="F17" s="24"/>
      <c r="G17" s="24"/>
      <c r="H17" s="6"/>
      <c r="I17" s="25"/>
    </row>
    <row r="18" spans="1:9" s="6" customFormat="1" ht="16.5" x14ac:dyDescent="0.25">
      <c r="B18" s="26"/>
      <c r="D18" s="27"/>
      <c r="E18" s="27"/>
      <c r="F18" s="28"/>
      <c r="G18" s="28"/>
      <c r="I18" s="25"/>
    </row>
    <row r="19" spans="1:9" s="12" customFormat="1" ht="15.75" x14ac:dyDescent="0.25">
      <c r="A19" s="52"/>
      <c r="B19" s="52"/>
      <c r="C19" s="29"/>
      <c r="D19" s="30"/>
      <c r="E19" s="30"/>
      <c r="F19" s="31"/>
      <c r="G19" s="31"/>
      <c r="H19" s="6"/>
      <c r="I19" s="32"/>
    </row>
  </sheetData>
  <mergeCells count="5">
    <mergeCell ref="A9:B9"/>
    <mergeCell ref="A2:G2"/>
    <mergeCell ref="A5:B5"/>
    <mergeCell ref="A6:G6"/>
    <mergeCell ref="A11: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A8:F43"/>
  <sheetViews>
    <sheetView zoomScale="145" zoomScaleNormal="145" workbookViewId="0">
      <selection activeCell="N47" sqref="N47"/>
    </sheetView>
  </sheetViews>
  <sheetFormatPr defaultRowHeight="16.5" x14ac:dyDescent="0.25"/>
  <cols>
    <col min="1" max="4" width="9.140625" style="42"/>
    <col min="5" max="5" width="13.5703125" style="42" bestFit="1" customWidth="1"/>
    <col min="6" max="16384" width="9.140625" style="42"/>
  </cols>
  <sheetData>
    <row r="8" spans="1:6" x14ac:dyDescent="0.25">
      <c r="A8" s="59"/>
    </row>
    <row r="9" spans="1:6" x14ac:dyDescent="0.25">
      <c r="A9" s="60"/>
    </row>
    <row r="10" spans="1:6" x14ac:dyDescent="0.25">
      <c r="A10" s="60"/>
    </row>
    <row r="11" spans="1:6" x14ac:dyDescent="0.25">
      <c r="A11" s="60"/>
      <c r="B11" s="60"/>
      <c r="C11" s="60"/>
      <c r="D11" s="60"/>
      <c r="E11" s="60"/>
    </row>
    <row r="12" spans="1:6" x14ac:dyDescent="0.25">
      <c r="A12" s="60"/>
      <c r="B12" s="62"/>
      <c r="C12" s="62"/>
      <c r="D12" s="62"/>
      <c r="E12" s="63"/>
      <c r="F12" s="62"/>
    </row>
    <row r="13" spans="1:6" x14ac:dyDescent="0.25">
      <c r="A13" s="60"/>
      <c r="B13" s="62"/>
      <c r="C13" s="62"/>
      <c r="D13" s="62"/>
      <c r="E13" s="63"/>
      <c r="F13" s="62"/>
    </row>
    <row r="14" spans="1:6" x14ac:dyDescent="0.25">
      <c r="A14" s="60"/>
      <c r="B14" s="62"/>
      <c r="C14" s="62"/>
      <c r="D14" s="62"/>
      <c r="E14" s="63"/>
      <c r="F14" s="62"/>
    </row>
    <row r="15" spans="1:6" x14ac:dyDescent="0.25">
      <c r="A15" s="60"/>
      <c r="B15" s="62"/>
      <c r="C15" s="62"/>
      <c r="D15" s="62"/>
      <c r="E15" s="63"/>
      <c r="F15" s="62"/>
    </row>
    <row r="16" spans="1:6" x14ac:dyDescent="0.25">
      <c r="A16" s="64"/>
      <c r="B16" s="62"/>
      <c r="C16" s="62"/>
      <c r="D16" s="62"/>
      <c r="E16" s="63"/>
      <c r="F16" s="62"/>
    </row>
    <row r="17" spans="1:6" x14ac:dyDescent="0.25">
      <c r="A17" s="60"/>
      <c r="B17" s="62"/>
      <c r="C17" s="62"/>
      <c r="D17" s="62"/>
      <c r="E17" s="63"/>
      <c r="F17" s="62"/>
    </row>
    <row r="18" spans="1:6" x14ac:dyDescent="0.25">
      <c r="A18" s="60"/>
      <c r="B18" s="60"/>
      <c r="C18" s="60"/>
      <c r="D18" s="61"/>
      <c r="E18" s="60"/>
    </row>
    <row r="19" spans="1:6" x14ac:dyDescent="0.25">
      <c r="A19" s="60"/>
      <c r="B19" s="60"/>
      <c r="C19" s="60"/>
      <c r="D19" s="61"/>
      <c r="E19" s="60"/>
    </row>
    <row r="20" spans="1:6" ht="21.75" customHeight="1" x14ac:dyDescent="0.25">
      <c r="A20" s="60"/>
      <c r="B20" s="60"/>
      <c r="C20" s="60"/>
      <c r="D20" s="61"/>
      <c r="E20" s="60"/>
    </row>
    <row r="21" spans="1:6" x14ac:dyDescent="0.25">
      <c r="A21" s="60"/>
      <c r="B21" s="60"/>
      <c r="C21" s="60"/>
      <c r="D21" s="61"/>
      <c r="E21" s="60"/>
    </row>
    <row r="22" spans="1:6" x14ac:dyDescent="0.25">
      <c r="E22" s="65"/>
    </row>
    <row r="28" spans="1:6" x14ac:dyDescent="0.25">
      <c r="A28" s="60"/>
      <c r="B28" s="60"/>
      <c r="C28" s="60"/>
      <c r="D28" s="60"/>
      <c r="E28" s="60"/>
    </row>
    <row r="29" spans="1:6" x14ac:dyDescent="0.25">
      <c r="A29" s="60"/>
      <c r="B29" s="60"/>
      <c r="C29" s="60"/>
      <c r="D29" s="60"/>
      <c r="E29" s="60"/>
    </row>
    <row r="30" spans="1:6" x14ac:dyDescent="0.25">
      <c r="A30" s="60"/>
      <c r="B30" s="60"/>
      <c r="C30" s="60"/>
      <c r="D30" s="60"/>
      <c r="E30" s="60"/>
    </row>
    <row r="32" spans="1:6" x14ac:dyDescent="0.25">
      <c r="A32" s="59"/>
    </row>
    <row r="33" spans="1:1" x14ac:dyDescent="0.25">
      <c r="A33" s="66"/>
    </row>
    <row r="34" spans="1:1" x14ac:dyDescent="0.25">
      <c r="A34" s="66"/>
    </row>
    <row r="35" spans="1:1" x14ac:dyDescent="0.25">
      <c r="A35" s="66"/>
    </row>
    <row r="36" spans="1:1" ht="23.25" customHeight="1" x14ac:dyDescent="0.25"/>
    <row r="37" spans="1:1" ht="20.25" customHeight="1" x14ac:dyDescent="0.25"/>
    <row r="39" spans="1:1" x14ac:dyDescent="0.25">
      <c r="A39" s="59"/>
    </row>
    <row r="40" spans="1:1" x14ac:dyDescent="0.25">
      <c r="A40" s="60"/>
    </row>
    <row r="41" spans="1:1" x14ac:dyDescent="0.25">
      <c r="A41" s="60"/>
    </row>
    <row r="42" spans="1:1" x14ac:dyDescent="0.25">
      <c r="A42" s="60"/>
    </row>
    <row r="43" spans="1:1" x14ac:dyDescent="0.25">
      <c r="A43" s="60"/>
    </row>
  </sheetData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zoomScale="130" zoomScaleNormal="130" workbookViewId="0">
      <selection activeCell="C19" sqref="C19"/>
    </sheetView>
  </sheetViews>
  <sheetFormatPr defaultRowHeight="15" x14ac:dyDescent="0.25"/>
  <cols>
    <col min="1" max="1" width="5" style="55" customWidth="1"/>
    <col min="2" max="2" width="4.140625" style="56" customWidth="1"/>
    <col min="3" max="3" width="6.28515625" style="56" customWidth="1"/>
    <col min="4" max="4" width="5.85546875" style="56" customWidth="1"/>
    <col min="5" max="5" width="7" style="56" customWidth="1"/>
    <col min="6" max="6" width="9.140625" style="55"/>
    <col min="7" max="13" width="9.140625" style="56"/>
    <col min="14" max="16384" width="9.140625" style="57"/>
  </cols>
  <sheetData>
    <row r="1" spans="1:9" x14ac:dyDescent="0.25">
      <c r="A1" s="54"/>
      <c r="B1" s="73"/>
      <c r="C1" s="73"/>
      <c r="D1" s="73"/>
    </row>
    <row r="2" spans="1:9" x14ac:dyDescent="0.25">
      <c r="A2" s="142" t="s">
        <v>29</v>
      </c>
      <c r="B2" s="142"/>
      <c r="C2" s="142"/>
      <c r="D2" s="142"/>
      <c r="E2" s="55"/>
    </row>
    <row r="3" spans="1:9" x14ac:dyDescent="0.25">
      <c r="A3" s="55" t="s">
        <v>30</v>
      </c>
      <c r="B3" s="55">
        <v>1</v>
      </c>
      <c r="C3" s="55" t="s">
        <v>18</v>
      </c>
      <c r="D3" s="55">
        <v>85.78</v>
      </c>
      <c r="E3" s="23">
        <f>D3*10.764</f>
        <v>923.33591999999999</v>
      </c>
      <c r="F3" s="55">
        <v>5.86</v>
      </c>
      <c r="G3" s="23">
        <f t="shared" ref="G3:G6" si="0">F3*10.764</f>
        <v>63.077039999999997</v>
      </c>
      <c r="H3" s="56">
        <f>D3+F3</f>
        <v>91.64</v>
      </c>
      <c r="I3" s="74">
        <f>H3*10.764</f>
        <v>986.41296</v>
      </c>
    </row>
    <row r="4" spans="1:9" x14ac:dyDescent="0.25">
      <c r="A4" s="23"/>
      <c r="B4" s="23">
        <v>2</v>
      </c>
      <c r="C4" s="23" t="s">
        <v>17</v>
      </c>
      <c r="D4" s="55">
        <v>61.41</v>
      </c>
      <c r="E4" s="23">
        <f t="shared" ref="E4:E6" si="1">D4*10.764</f>
        <v>661.0172399999999</v>
      </c>
      <c r="F4" s="55">
        <v>5.64</v>
      </c>
      <c r="G4" s="23">
        <f t="shared" si="0"/>
        <v>60.70895999999999</v>
      </c>
      <c r="H4" s="56">
        <f t="shared" ref="H4:H6" si="2">D4+F4</f>
        <v>67.05</v>
      </c>
      <c r="I4" s="74">
        <f t="shared" ref="I4:I6" si="3">H4*10.764</f>
        <v>721.72619999999995</v>
      </c>
    </row>
    <row r="5" spans="1:9" x14ac:dyDescent="0.25">
      <c r="B5" s="55">
        <v>3</v>
      </c>
      <c r="C5" s="23" t="s">
        <v>17</v>
      </c>
      <c r="D5" s="55">
        <v>62.37</v>
      </c>
      <c r="E5" s="23">
        <f t="shared" si="1"/>
        <v>671.3506799999999</v>
      </c>
      <c r="F5" s="55">
        <v>5.6</v>
      </c>
      <c r="G5" s="23">
        <f t="shared" si="0"/>
        <v>60.278399999999991</v>
      </c>
      <c r="H5" s="56">
        <f t="shared" si="2"/>
        <v>67.97</v>
      </c>
      <c r="I5" s="74">
        <f t="shared" si="3"/>
        <v>731.62907999999993</v>
      </c>
    </row>
    <row r="6" spans="1:9" x14ac:dyDescent="0.25">
      <c r="B6" s="55">
        <v>4</v>
      </c>
      <c r="C6" s="55" t="s">
        <v>18</v>
      </c>
      <c r="D6" s="55">
        <v>84.16</v>
      </c>
      <c r="E6" s="23">
        <f t="shared" si="1"/>
        <v>905.89823999999987</v>
      </c>
      <c r="F6" s="55">
        <v>5.86</v>
      </c>
      <c r="G6" s="23">
        <f t="shared" si="0"/>
        <v>63.077039999999997</v>
      </c>
      <c r="H6" s="56">
        <f t="shared" si="2"/>
        <v>90.02</v>
      </c>
      <c r="I6" s="74">
        <f t="shared" si="3"/>
        <v>968.97527999999988</v>
      </c>
    </row>
    <row r="7" spans="1:9" x14ac:dyDescent="0.25">
      <c r="B7" s="55"/>
      <c r="C7" s="55"/>
      <c r="D7" s="55"/>
      <c r="E7" s="58"/>
      <c r="F7" s="23"/>
    </row>
    <row r="8" spans="1:9" x14ac:dyDescent="0.25">
      <c r="A8" s="142" t="s">
        <v>31</v>
      </c>
      <c r="B8" s="142"/>
      <c r="C8" s="142"/>
      <c r="D8" s="55"/>
      <c r="E8" s="58"/>
      <c r="F8" s="23"/>
    </row>
    <row r="9" spans="1:9" x14ac:dyDescent="0.25">
      <c r="A9" s="55" t="s">
        <v>30</v>
      </c>
      <c r="B9" s="55">
        <v>1</v>
      </c>
      <c r="C9" s="55" t="s">
        <v>32</v>
      </c>
      <c r="D9" s="55">
        <v>0</v>
      </c>
      <c r="E9" s="23">
        <f>D9*10.764</f>
        <v>0</v>
      </c>
      <c r="F9" s="55">
        <v>0</v>
      </c>
      <c r="G9" s="23">
        <f t="shared" ref="G9:G12" si="4">F9*10.764</f>
        <v>0</v>
      </c>
      <c r="H9" s="56">
        <f t="shared" ref="H9:H12" si="5">D9+F9</f>
        <v>0</v>
      </c>
      <c r="I9" s="74">
        <f t="shared" ref="I9:I12" si="6">H9*10.764</f>
        <v>0</v>
      </c>
    </row>
    <row r="10" spans="1:9" x14ac:dyDescent="0.25">
      <c r="A10" s="23"/>
      <c r="B10" s="23">
        <v>2</v>
      </c>
      <c r="C10" s="23" t="s">
        <v>17</v>
      </c>
      <c r="D10" s="55">
        <v>61.41</v>
      </c>
      <c r="E10" s="23">
        <f t="shared" ref="E10:E12" si="7">D10*10.764</f>
        <v>661.0172399999999</v>
      </c>
      <c r="F10" s="55">
        <v>5.64</v>
      </c>
      <c r="G10" s="23">
        <f t="shared" si="4"/>
        <v>60.70895999999999</v>
      </c>
      <c r="H10" s="56">
        <f t="shared" si="5"/>
        <v>67.05</v>
      </c>
      <c r="I10" s="74">
        <f t="shared" si="6"/>
        <v>721.72619999999995</v>
      </c>
    </row>
    <row r="11" spans="1:9" x14ac:dyDescent="0.25">
      <c r="B11" s="55">
        <v>3</v>
      </c>
      <c r="C11" s="23" t="s">
        <v>17</v>
      </c>
      <c r="D11" s="55">
        <v>62.37</v>
      </c>
      <c r="E11" s="23">
        <f t="shared" si="7"/>
        <v>671.3506799999999</v>
      </c>
      <c r="F11" s="55">
        <v>5.6</v>
      </c>
      <c r="G11" s="23">
        <f t="shared" si="4"/>
        <v>60.278399999999991</v>
      </c>
      <c r="H11" s="56">
        <f t="shared" si="5"/>
        <v>67.97</v>
      </c>
      <c r="I11" s="74">
        <f t="shared" si="6"/>
        <v>731.62907999999993</v>
      </c>
    </row>
    <row r="12" spans="1:9" x14ac:dyDescent="0.25">
      <c r="B12" s="55">
        <v>4</v>
      </c>
      <c r="C12" s="55" t="s">
        <v>18</v>
      </c>
      <c r="D12" s="55">
        <v>84.16</v>
      </c>
      <c r="E12" s="23">
        <f t="shared" si="7"/>
        <v>905.89823999999987</v>
      </c>
      <c r="F12" s="55">
        <v>5.86</v>
      </c>
      <c r="G12" s="23">
        <f t="shared" si="4"/>
        <v>63.077039999999997</v>
      </c>
      <c r="H12" s="56">
        <f t="shared" si="5"/>
        <v>90.02</v>
      </c>
      <c r="I12" s="74">
        <f t="shared" si="6"/>
        <v>968.97527999999988</v>
      </c>
    </row>
    <row r="13" spans="1:9" x14ac:dyDescent="0.25">
      <c r="A13" s="23"/>
    </row>
    <row r="14" spans="1:9" x14ac:dyDescent="0.25">
      <c r="A14" s="23"/>
    </row>
    <row r="15" spans="1:9" x14ac:dyDescent="0.25">
      <c r="A15" s="23"/>
      <c r="B15" s="23"/>
      <c r="C15" s="23"/>
      <c r="D15" s="55"/>
      <c r="E15" s="58"/>
    </row>
    <row r="16" spans="1:9" x14ac:dyDescent="0.25">
      <c r="B16" s="55"/>
      <c r="C16" s="55"/>
      <c r="D16" s="55"/>
      <c r="E16" s="58"/>
    </row>
    <row r="17" spans="1:6" x14ac:dyDescent="0.25">
      <c r="B17" s="55"/>
      <c r="C17" s="55"/>
      <c r="D17" s="55"/>
      <c r="E17" s="58"/>
    </row>
    <row r="18" spans="1:6" x14ac:dyDescent="0.25">
      <c r="B18" s="55"/>
      <c r="C18" s="23"/>
      <c r="D18" s="55"/>
      <c r="E18" s="58"/>
    </row>
    <row r="19" spans="1:6" x14ac:dyDescent="0.25">
      <c r="A19" s="23"/>
      <c r="B19" s="23"/>
      <c r="C19" s="23"/>
      <c r="D19" s="55"/>
      <c r="E19" s="58"/>
    </row>
    <row r="20" spans="1:6" x14ac:dyDescent="0.25">
      <c r="A20" s="23"/>
      <c r="B20" s="23"/>
      <c r="C20" s="23"/>
      <c r="D20" s="55"/>
      <c r="E20" s="58"/>
    </row>
    <row r="21" spans="1:6" x14ac:dyDescent="0.25">
      <c r="A21" s="23"/>
    </row>
    <row r="22" spans="1:6" x14ac:dyDescent="0.25">
      <c r="A22" s="23"/>
    </row>
    <row r="25" spans="1:6" x14ac:dyDescent="0.25">
      <c r="A25" s="23"/>
      <c r="B25" s="23"/>
      <c r="C25" s="23"/>
      <c r="D25" s="55"/>
      <c r="E25" s="58"/>
      <c r="F25" s="23"/>
    </row>
    <row r="26" spans="1:6" x14ac:dyDescent="0.25">
      <c r="B26" s="55"/>
      <c r="C26" s="55"/>
      <c r="D26" s="55"/>
      <c r="E26" s="58"/>
      <c r="F26" s="23"/>
    </row>
    <row r="27" spans="1:6" x14ac:dyDescent="0.25">
      <c r="B27" s="55"/>
      <c r="C27" s="55"/>
      <c r="D27" s="55"/>
      <c r="E27" s="58"/>
      <c r="F27" s="23"/>
    </row>
    <row r="28" spans="1:6" x14ac:dyDescent="0.25">
      <c r="B28" s="55"/>
      <c r="C28" s="23"/>
      <c r="D28" s="55"/>
      <c r="E28" s="58"/>
      <c r="F28" s="23"/>
    </row>
    <row r="29" spans="1:6" x14ac:dyDescent="0.25">
      <c r="A29" s="23"/>
      <c r="B29" s="23"/>
      <c r="C29" s="23"/>
      <c r="D29" s="55"/>
      <c r="E29" s="58"/>
      <c r="F29" s="23"/>
    </row>
    <row r="30" spans="1:6" x14ac:dyDescent="0.25">
      <c r="A30" s="23"/>
      <c r="B30" s="23"/>
      <c r="C30" s="23"/>
      <c r="D30" s="55"/>
      <c r="E30" s="58"/>
      <c r="F30" s="23"/>
    </row>
    <row r="31" spans="1:6" x14ac:dyDescent="0.25">
      <c r="A31" s="23"/>
    </row>
    <row r="32" spans="1:6" x14ac:dyDescent="0.25">
      <c r="A32" s="23"/>
    </row>
    <row r="38" spans="1:1" x14ac:dyDescent="0.25">
      <c r="A38" s="23"/>
    </row>
    <row r="44" spans="1:1" x14ac:dyDescent="0.25">
      <c r="A44" s="23"/>
    </row>
    <row r="49" spans="1:1" x14ac:dyDescent="0.25">
      <c r="A49" s="23"/>
    </row>
  </sheetData>
  <mergeCells count="2">
    <mergeCell ref="A8:C8"/>
    <mergeCell ref="A2:D2"/>
  </mergeCells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C1:Q35"/>
  <sheetViews>
    <sheetView topLeftCell="B1" zoomScale="115" zoomScaleNormal="115" workbookViewId="0">
      <selection activeCell="G11" sqref="G11"/>
    </sheetView>
  </sheetViews>
  <sheetFormatPr defaultRowHeight="16.5" x14ac:dyDescent="0.25"/>
  <cols>
    <col min="1" max="2" width="9.140625" style="43"/>
    <col min="3" max="3" width="5.7109375" style="43" bestFit="1" customWidth="1"/>
    <col min="4" max="4" width="9.140625" style="43"/>
    <col min="5" max="6" width="13.85546875" style="43" bestFit="1" customWidth="1"/>
    <col min="7" max="7" width="9.85546875" style="43" bestFit="1" customWidth="1"/>
    <col min="8" max="8" width="12.28515625" style="43" bestFit="1" customWidth="1"/>
    <col min="9" max="9" width="9.85546875" style="43" bestFit="1" customWidth="1"/>
    <col min="10" max="10" width="13.85546875" style="43" bestFit="1" customWidth="1"/>
    <col min="11" max="11" width="9.85546875" style="43" bestFit="1" customWidth="1"/>
    <col min="12" max="12" width="20" style="43" customWidth="1"/>
    <col min="13" max="13" width="9.140625" style="43"/>
    <col min="14" max="14" width="14.42578125" style="43" customWidth="1"/>
    <col min="15" max="15" width="9.140625" style="43"/>
    <col min="16" max="16" width="15.5703125" style="43" customWidth="1"/>
    <col min="17" max="17" width="14.5703125" style="43" customWidth="1"/>
    <col min="18" max="16384" width="9.140625" style="43"/>
  </cols>
  <sheetData>
    <row r="1" spans="3:17" x14ac:dyDescent="0.25">
      <c r="C1" s="94"/>
      <c r="D1" s="95"/>
      <c r="E1" s="95"/>
      <c r="F1" s="95"/>
      <c r="G1" s="95"/>
      <c r="H1" s="95"/>
      <c r="I1" s="95"/>
      <c r="J1" s="95"/>
      <c r="K1" s="95"/>
      <c r="L1" s="95"/>
    </row>
    <row r="2" spans="3:17" s="48" customFormat="1" x14ac:dyDescent="0.25">
      <c r="C2" s="111" t="s">
        <v>12</v>
      </c>
      <c r="D2" s="111" t="s">
        <v>47</v>
      </c>
      <c r="E2" s="111" t="s">
        <v>13</v>
      </c>
      <c r="F2" s="111" t="s">
        <v>8</v>
      </c>
      <c r="G2" s="111" t="s">
        <v>14</v>
      </c>
      <c r="H2" s="111"/>
      <c r="I2" s="111"/>
      <c r="J2" s="111" t="s">
        <v>15</v>
      </c>
      <c r="K2" s="111" t="s">
        <v>16</v>
      </c>
      <c r="L2" s="94"/>
    </row>
    <row r="3" spans="3:17" x14ac:dyDescent="0.25">
      <c r="C3" s="112">
        <v>704</v>
      </c>
      <c r="D3" s="112">
        <v>99.022000000000006</v>
      </c>
      <c r="E3" s="113">
        <f>D3*10.764</f>
        <v>1065.8728080000001</v>
      </c>
      <c r="F3" s="114">
        <v>32800000</v>
      </c>
      <c r="G3" s="115">
        <f>F3/E3</f>
        <v>30772.902501890261</v>
      </c>
      <c r="H3" s="114">
        <v>1640000</v>
      </c>
      <c r="I3" s="114">
        <v>30000</v>
      </c>
      <c r="J3" s="115">
        <f>F3+H3+I3</f>
        <v>34470000</v>
      </c>
      <c r="K3" s="115">
        <f>J3/E3</f>
        <v>32339.693574395038</v>
      </c>
      <c r="L3" s="95"/>
    </row>
    <row r="4" spans="3:17" x14ac:dyDescent="0.25">
      <c r="C4" s="96"/>
      <c r="D4" s="96"/>
      <c r="E4" s="97"/>
      <c r="F4" s="98"/>
      <c r="G4" s="99"/>
      <c r="H4" s="98"/>
      <c r="I4" s="98"/>
      <c r="J4" s="99"/>
      <c r="K4" s="99"/>
      <c r="L4" s="95"/>
    </row>
    <row r="5" spans="3:17" x14ac:dyDescent="0.25">
      <c r="C5" s="96"/>
      <c r="D5" s="96"/>
      <c r="E5" s="97"/>
      <c r="F5" s="98"/>
      <c r="G5" s="99"/>
      <c r="H5" s="98"/>
      <c r="I5" s="98"/>
      <c r="J5" s="99"/>
      <c r="K5" s="99"/>
      <c r="L5" s="95"/>
    </row>
    <row r="6" spans="3:17" x14ac:dyDescent="0.25">
      <c r="C6" s="96"/>
      <c r="D6" s="96"/>
      <c r="E6" s="97"/>
      <c r="F6" s="98"/>
      <c r="G6" s="99"/>
      <c r="H6" s="98"/>
      <c r="I6" s="98"/>
      <c r="J6" s="99"/>
      <c r="K6" s="99"/>
      <c r="L6" s="95"/>
      <c r="N6" s="43">
        <f>E3/1.1</f>
        <v>968.97528</v>
      </c>
    </row>
    <row r="7" spans="3:17" x14ac:dyDescent="0.25">
      <c r="C7" s="96"/>
      <c r="D7" s="96"/>
      <c r="E7" s="97"/>
      <c r="F7" s="98"/>
      <c r="G7" s="99"/>
      <c r="H7" s="98"/>
      <c r="I7" s="98"/>
      <c r="J7" s="99"/>
      <c r="K7" s="99"/>
      <c r="L7" s="95"/>
      <c r="N7" s="45">
        <f>F3/N6</f>
        <v>33850.192752079289</v>
      </c>
    </row>
    <row r="8" spans="3:17" x14ac:dyDescent="0.25">
      <c r="C8" s="117" t="s">
        <v>48</v>
      </c>
      <c r="D8" s="96"/>
      <c r="E8" s="97"/>
      <c r="F8" s="98"/>
      <c r="G8" s="99"/>
      <c r="H8" s="98"/>
      <c r="I8" s="98"/>
      <c r="J8" s="99"/>
      <c r="K8" s="99"/>
      <c r="L8" s="95"/>
    </row>
    <row r="9" spans="3:17" x14ac:dyDescent="0.25">
      <c r="C9" s="96"/>
      <c r="D9" s="96"/>
      <c r="E9" s="97"/>
      <c r="F9" s="98"/>
      <c r="G9" s="99"/>
      <c r="H9" s="98"/>
      <c r="I9" s="98"/>
      <c r="J9" s="99"/>
      <c r="K9" s="99"/>
      <c r="L9" s="95"/>
    </row>
    <row r="10" spans="3:17" x14ac:dyDescent="0.25">
      <c r="C10" s="118">
        <v>1501</v>
      </c>
      <c r="D10" s="118">
        <v>68.72</v>
      </c>
      <c r="E10" s="119">
        <f t="shared" ref="E10:E18" si="0">D10*10.764</f>
        <v>739.70207999999991</v>
      </c>
      <c r="F10" s="120">
        <v>24666667</v>
      </c>
      <c r="G10" s="121">
        <f>F10/E10</f>
        <v>33346.759008707944</v>
      </c>
      <c r="H10" s="120">
        <v>1233340</v>
      </c>
      <c r="I10" s="120">
        <v>30000</v>
      </c>
      <c r="J10" s="121">
        <f>F10+H10+I10</f>
        <v>25930007</v>
      </c>
      <c r="K10" s="121">
        <f>J10/E10</f>
        <v>35054.662817765769</v>
      </c>
      <c r="L10" s="122"/>
    </row>
    <row r="11" spans="3:17" x14ac:dyDescent="0.25">
      <c r="C11" s="118">
        <v>1704</v>
      </c>
      <c r="D11" s="118">
        <v>68.72</v>
      </c>
      <c r="E11" s="119">
        <f t="shared" si="0"/>
        <v>739.70207999999991</v>
      </c>
      <c r="F11" s="120">
        <v>24761905</v>
      </c>
      <c r="G11" s="121">
        <f t="shared" ref="G11:G18" si="1">F11/E11</f>
        <v>33475.510843500677</v>
      </c>
      <c r="H11" s="120">
        <v>1495250</v>
      </c>
      <c r="I11" s="120">
        <v>30000</v>
      </c>
      <c r="J11" s="121">
        <f t="shared" ref="J11:J12" si="2">F11+H11+I11</f>
        <v>26287155</v>
      </c>
      <c r="K11" s="121">
        <f t="shared" ref="K11:K12" si="3">J11/E11</f>
        <v>35537.489633664409</v>
      </c>
      <c r="L11" s="123"/>
      <c r="N11" s="45"/>
      <c r="P11" s="46"/>
      <c r="Q11" s="47"/>
    </row>
    <row r="12" spans="3:17" x14ac:dyDescent="0.25">
      <c r="C12" s="118">
        <v>1601</v>
      </c>
      <c r="D12" s="118">
        <v>68.72</v>
      </c>
      <c r="E12" s="119">
        <f t="shared" si="0"/>
        <v>739.70207999999991</v>
      </c>
      <c r="F12" s="120">
        <v>23809524</v>
      </c>
      <c r="G12" s="121">
        <f t="shared" si="1"/>
        <v>32187.99114367774</v>
      </c>
      <c r="H12" s="120">
        <v>1428600</v>
      </c>
      <c r="I12" s="120">
        <v>30000</v>
      </c>
      <c r="J12" s="121">
        <f t="shared" si="2"/>
        <v>25268124</v>
      </c>
      <c r="K12" s="121">
        <f t="shared" si="3"/>
        <v>34159.866090953808</v>
      </c>
      <c r="L12" s="123"/>
      <c r="N12" s="45"/>
      <c r="P12" s="46"/>
      <c r="Q12" s="47"/>
    </row>
    <row r="13" spans="3:17" x14ac:dyDescent="0.25">
      <c r="C13" s="118">
        <v>1404</v>
      </c>
      <c r="D13" s="118">
        <v>68.72</v>
      </c>
      <c r="E13" s="119">
        <f t="shared" si="0"/>
        <v>739.70207999999991</v>
      </c>
      <c r="F13" s="120">
        <v>23571429</v>
      </c>
      <c r="G13" s="121">
        <f t="shared" si="1"/>
        <v>31866.111556695909</v>
      </c>
      <c r="H13" s="120">
        <v>1414300</v>
      </c>
      <c r="I13" s="120">
        <v>30000</v>
      </c>
      <c r="J13" s="121">
        <f t="shared" ref="J13:J17" si="4">F13+H13+I13</f>
        <v>25015729</v>
      </c>
      <c r="K13" s="121">
        <f t="shared" ref="K13:K17" si="5">J13/E13</f>
        <v>33818.654396645747</v>
      </c>
      <c r="L13" s="123"/>
      <c r="N13" s="45"/>
      <c r="P13" s="46"/>
      <c r="Q13" s="47"/>
    </row>
    <row r="14" spans="3:17" x14ac:dyDescent="0.25">
      <c r="C14" s="118">
        <v>1504</v>
      </c>
      <c r="D14" s="118">
        <v>68.72</v>
      </c>
      <c r="E14" s="119">
        <f t="shared" si="0"/>
        <v>739.70207999999991</v>
      </c>
      <c r="F14" s="120">
        <v>23915238</v>
      </c>
      <c r="G14" s="121">
        <f t="shared" si="1"/>
        <v>32330.905436956462</v>
      </c>
      <c r="H14" s="120">
        <v>1439915</v>
      </c>
      <c r="I14" s="120">
        <v>30000</v>
      </c>
      <c r="J14" s="121">
        <f t="shared" si="4"/>
        <v>25385153</v>
      </c>
      <c r="K14" s="121">
        <f t="shared" si="5"/>
        <v>34318.077083141368</v>
      </c>
      <c r="L14" s="123"/>
      <c r="N14" s="45"/>
      <c r="P14" s="46"/>
      <c r="Q14" s="47"/>
    </row>
    <row r="15" spans="3:17" x14ac:dyDescent="0.25">
      <c r="C15" s="118">
        <v>1403</v>
      </c>
      <c r="D15" s="118">
        <v>102.89</v>
      </c>
      <c r="E15" s="119">
        <f t="shared" si="0"/>
        <v>1107.5079599999999</v>
      </c>
      <c r="F15" s="120">
        <v>32380952</v>
      </c>
      <c r="G15" s="121">
        <f t="shared" si="1"/>
        <v>29237.669768080043</v>
      </c>
      <c r="H15" s="120">
        <v>1942900</v>
      </c>
      <c r="I15" s="120">
        <v>30000</v>
      </c>
      <c r="J15" s="121">
        <f t="shared" si="4"/>
        <v>34353852</v>
      </c>
      <c r="K15" s="121">
        <f t="shared" si="5"/>
        <v>31019.056513146868</v>
      </c>
      <c r="L15" s="123"/>
      <c r="N15" s="45"/>
      <c r="P15" s="46"/>
      <c r="Q15" s="47"/>
    </row>
    <row r="16" spans="3:17" x14ac:dyDescent="0.25">
      <c r="C16" s="122">
        <v>1401</v>
      </c>
      <c r="D16" s="118">
        <v>68.72</v>
      </c>
      <c r="E16" s="119">
        <f t="shared" si="0"/>
        <v>739.70207999999991</v>
      </c>
      <c r="F16" s="124">
        <v>23809524</v>
      </c>
      <c r="G16" s="125">
        <f t="shared" si="1"/>
        <v>32187.99114367774</v>
      </c>
      <c r="H16" s="126">
        <v>1428600</v>
      </c>
      <c r="I16" s="120">
        <v>30000</v>
      </c>
      <c r="J16" s="121">
        <f t="shared" ref="J16" si="6">F16+H16+I16</f>
        <v>25268124</v>
      </c>
      <c r="K16" s="121">
        <f t="shared" ref="K16" si="7">J16/E16</f>
        <v>34159.866090953808</v>
      </c>
      <c r="L16" s="123"/>
      <c r="N16" s="45"/>
      <c r="P16" s="116"/>
      <c r="Q16" s="116"/>
    </row>
    <row r="17" spans="3:12" x14ac:dyDescent="0.25">
      <c r="C17" s="122">
        <v>303</v>
      </c>
      <c r="D17" s="122">
        <v>102.89</v>
      </c>
      <c r="E17" s="119">
        <f t="shared" si="0"/>
        <v>1107.5079599999999</v>
      </c>
      <c r="F17" s="127">
        <v>33047619</v>
      </c>
      <c r="G17" s="125">
        <f t="shared" si="1"/>
        <v>29839.622100774792</v>
      </c>
      <c r="H17" s="128">
        <v>1982900</v>
      </c>
      <c r="I17" s="120">
        <v>30000</v>
      </c>
      <c r="J17" s="121">
        <f t="shared" si="4"/>
        <v>35060519</v>
      </c>
      <c r="K17" s="121">
        <f t="shared" si="5"/>
        <v>31657.125967744742</v>
      </c>
      <c r="L17" s="122"/>
    </row>
    <row r="18" spans="3:12" x14ac:dyDescent="0.25">
      <c r="C18" s="122">
        <v>204</v>
      </c>
      <c r="D18" s="118">
        <v>68.72</v>
      </c>
      <c r="E18" s="119">
        <f t="shared" si="0"/>
        <v>739.70207999999991</v>
      </c>
      <c r="F18" s="127">
        <v>1702000</v>
      </c>
      <c r="G18" s="122">
        <f t="shared" si="1"/>
        <v>2300.9263405072488</v>
      </c>
      <c r="H18" s="122"/>
      <c r="I18" s="122"/>
      <c r="J18" s="122"/>
      <c r="K18" s="122"/>
      <c r="L18" s="122"/>
    </row>
    <row r="19" spans="3:12" x14ac:dyDescent="0.25">
      <c r="F19" s="93"/>
    </row>
    <row r="20" spans="3:12" x14ac:dyDescent="0.25">
      <c r="F20" s="93"/>
    </row>
    <row r="21" spans="3:12" x14ac:dyDescent="0.25">
      <c r="F21" s="93"/>
    </row>
    <row r="22" spans="3:12" x14ac:dyDescent="0.25">
      <c r="D22" s="48" t="s">
        <v>45</v>
      </c>
      <c r="F22" s="93"/>
    </row>
    <row r="23" spans="3:12" x14ac:dyDescent="0.25">
      <c r="D23" s="43" t="s">
        <v>6</v>
      </c>
      <c r="E23" s="43" t="s">
        <v>46</v>
      </c>
      <c r="F23" s="93" t="s">
        <v>14</v>
      </c>
    </row>
    <row r="24" spans="3:12" x14ac:dyDescent="0.25">
      <c r="D24" s="43">
        <v>950</v>
      </c>
      <c r="E24" s="44">
        <v>35100000</v>
      </c>
      <c r="F24" s="44">
        <f>E24/D24</f>
        <v>36947.368421052633</v>
      </c>
    </row>
    <row r="25" spans="3:12" x14ac:dyDescent="0.25">
      <c r="D25" s="43">
        <v>700</v>
      </c>
      <c r="E25" s="44">
        <v>26000000</v>
      </c>
      <c r="F25" s="44">
        <f t="shared" ref="F25:F35" si="8">E25/D25</f>
        <v>37142.857142857145</v>
      </c>
    </row>
    <row r="26" spans="3:12" x14ac:dyDescent="0.25">
      <c r="D26" s="43">
        <v>800</v>
      </c>
      <c r="E26" s="44">
        <v>20800000</v>
      </c>
      <c r="F26" s="44">
        <f t="shared" si="8"/>
        <v>26000</v>
      </c>
    </row>
    <row r="27" spans="3:12" x14ac:dyDescent="0.25">
      <c r="F27" s="44" t="e">
        <f t="shared" si="8"/>
        <v>#DIV/0!</v>
      </c>
    </row>
    <row r="28" spans="3:12" x14ac:dyDescent="0.25">
      <c r="F28" s="44" t="e">
        <f t="shared" si="8"/>
        <v>#DIV/0!</v>
      </c>
    </row>
    <row r="29" spans="3:12" x14ac:dyDescent="0.25">
      <c r="F29" s="44" t="e">
        <f t="shared" si="8"/>
        <v>#DIV/0!</v>
      </c>
    </row>
    <row r="30" spans="3:12" x14ac:dyDescent="0.25">
      <c r="F30" s="44" t="e">
        <f t="shared" si="8"/>
        <v>#DIV/0!</v>
      </c>
    </row>
    <row r="31" spans="3:12" x14ac:dyDescent="0.25">
      <c r="F31" s="44" t="e">
        <f t="shared" si="8"/>
        <v>#DIV/0!</v>
      </c>
    </row>
    <row r="32" spans="3:12" x14ac:dyDescent="0.25">
      <c r="F32" s="44" t="e">
        <f t="shared" si="8"/>
        <v>#DIV/0!</v>
      </c>
    </row>
    <row r="33" spans="6:6" x14ac:dyDescent="0.25">
      <c r="F33" s="44" t="e">
        <f t="shared" si="8"/>
        <v>#DIV/0!</v>
      </c>
    </row>
    <row r="34" spans="6:6" x14ac:dyDescent="0.25">
      <c r="F34" s="44" t="e">
        <f t="shared" si="8"/>
        <v>#DIV/0!</v>
      </c>
    </row>
    <row r="35" spans="6:6" x14ac:dyDescent="0.25">
      <c r="F35" s="44" t="e">
        <f t="shared" si="8"/>
        <v>#DIV/0!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095B-F5FF-4918-AEF1-D884CA1F0F6F}">
  <dimension ref="A1"/>
  <sheetViews>
    <sheetView topLeftCell="A67" workbookViewId="0">
      <selection activeCell="A96" sqref="A9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1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Serenity Heights</vt:lpstr>
      <vt:lpstr>Serenity Heights (sale)</vt:lpstr>
      <vt:lpstr>Serenity Heights (Rehab)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2024-11-21T08:39:50Z</dcterms:modified>
</cp:coreProperties>
</file>