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Vile Parle (East)\Piyush Jethwa\S. No. 63\"/>
    </mc:Choice>
  </mc:AlternateContent>
  <xr:revisionPtr revIDLastSave="0" documentId="13_ncr:1_{482A7732-D634-4D67-B402-30456A91CFBD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  <sheet name="Sheet14" sheetId="26" r:id="rId15"/>
    <sheet name="Sheet15" sheetId="27" r:id="rId16"/>
    <sheet name="Sheet16" sheetId="28" r:id="rId17"/>
    <sheet name="Sheet17" sheetId="29" r:id="rId18"/>
  </sheets>
  <calcPr calcId="191029"/>
</workbook>
</file>

<file path=xl/calcChain.xml><?xml version="1.0" encoding="utf-8"?>
<calcChain xmlns="http://schemas.openxmlformats.org/spreadsheetml/2006/main">
  <c r="Q29" i="4" l="1"/>
  <c r="J29" i="4" l="1"/>
  <c r="Q27" i="4" l="1"/>
  <c r="Q26" i="4"/>
  <c r="Q15" i="4" l="1"/>
  <c r="P33" i="4"/>
  <c r="O27" i="4"/>
  <c r="O33" i="4"/>
  <c r="P15" i="4"/>
  <c r="J17" i="4"/>
  <c r="I17" i="4"/>
  <c r="E17" i="4"/>
  <c r="B17" i="4"/>
  <c r="A17" i="4"/>
  <c r="P16" i="4"/>
  <c r="J16" i="4"/>
  <c r="I16" i="4"/>
  <c r="E16" i="4"/>
  <c r="B16" i="4"/>
  <c r="C16" i="4" s="1"/>
  <c r="D16" i="4" s="1"/>
  <c r="A16" i="4"/>
  <c r="F17" i="4" l="1"/>
  <c r="H16" i="4"/>
  <c r="F16" i="4"/>
  <c r="C17" i="4"/>
  <c r="G16" i="4"/>
  <c r="Q11" i="4"/>
  <c r="G17" i="4" l="1"/>
  <c r="D17" i="4"/>
  <c r="H17" i="4" s="1"/>
  <c r="I37" i="4" l="1"/>
  <c r="J27" i="4" l="1"/>
  <c r="P13" i="4"/>
  <c r="P12" i="4"/>
  <c r="P11" i="4"/>
  <c r="P4" i="4"/>
  <c r="P3" i="4"/>
  <c r="P2" i="4"/>
  <c r="Q8" i="4" l="1"/>
  <c r="Q7" i="4"/>
  <c r="Q6" i="4"/>
  <c r="Q4" i="4"/>
  <c r="Q3" i="4"/>
  <c r="Q2" i="4"/>
  <c r="Q12" i="4" l="1"/>
  <c r="Q10" i="4"/>
  <c r="Q9" i="4"/>
  <c r="Q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J15" i="4" l="1"/>
  <c r="I15" i="4"/>
  <c r="E15" i="4"/>
  <c r="A15" i="4"/>
  <c r="P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<sst xmlns="http://schemas.openxmlformats.org/spreadsheetml/2006/main" count="196" uniqueCount="42">
  <si>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</si>
  <si>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</si>
  <si>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</si>
  <si>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</si>
  <si>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</si>
  <si>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</si>
  <si>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</si>
  <si>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</si>
  <si>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</si>
  <si>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</si>
  <si>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</si>
  <si>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</si>
  <si>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</si>
  <si>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fmv</t>
  </si>
  <si>
    <t>ca</t>
  </si>
  <si>
    <t>rate as on 2018</t>
  </si>
  <si>
    <t>06.03.2024</t>
  </si>
  <si>
    <t>mezz</t>
  </si>
  <si>
    <t>03.06.24</t>
  </si>
  <si>
    <t>moksh plaza</t>
  </si>
  <si>
    <t>1 -moksha plaza</t>
  </si>
  <si>
    <t>31.05.24</t>
  </si>
  <si>
    <t>2 -moksha plaza</t>
  </si>
  <si>
    <t>20.09.23</t>
  </si>
  <si>
    <t>lower gr - moksha p;aza</t>
  </si>
  <si>
    <t>19.07.23</t>
  </si>
  <si>
    <t>yoc - 2005 - approx</t>
  </si>
  <si>
    <t>16.10.24</t>
  </si>
  <si>
    <t>Shop NO 63, Ground Floor, Moksh Plaza, S V Road, Village - Kanheri, Borivali West, Mumbai, 400092</t>
  </si>
  <si>
    <t>bua</t>
  </si>
  <si>
    <t xml:space="preserve"> shop no - 49, lower ground floor, bldg - Moksh plaza, s.v.road, kanheri village, Borivali West</t>
  </si>
  <si>
    <t>S. No. 63</t>
  </si>
  <si>
    <t>S. No. 49</t>
  </si>
  <si>
    <t>value on built up area as on 2018</t>
  </si>
  <si>
    <t>rate on bua</t>
  </si>
  <si>
    <t>Sop No. 63</t>
  </si>
  <si>
    <t>Shop No. 49</t>
  </si>
  <si>
    <t>S. No. 63 - Gr.</t>
  </si>
  <si>
    <t>S. No. 49 - Lower Gr.</t>
  </si>
  <si>
    <t>60000 to 70000 on ca</t>
  </si>
  <si>
    <t>m</t>
  </si>
  <si>
    <t>mca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</si>
</sst>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2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5" fillId="0" borderId="0" xfId="0" applyFont="1"/>
    <xf numFmtId="0" fontId="6" fillId="0" borderId="0" xfId="0" applyFont="1"/>
    <xf numFmtId="43" fontId="0" fillId="0" borderId="0" xfId="1" applyFont="1"/>
    <xf numFmtId="43" fontId="0" fillId="2" borderId="0" xfId="1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76199</xdr:colOff>
      <xdr:row>18</xdr:row>
      <xdr:rowOff>162594</xdr:rowOff>
    </xdr:from>
    <xdr:to>
      <xdr:col>7</xdr:col>
      <xdr:colOff>457200</xdr:colOff>
      <xdr:row>25</xdr:row>
      <xdr:rowOff>367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DF0ABCC-6F23-47FE-B887-CC54128B0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4899" y="4163094"/>
          <a:ext cx="4257676" cy="1218898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31</xdr:row>
      <xdr:rowOff>152400</xdr:rowOff>
    </xdr:from>
    <xdr:to>
      <xdr:col>7</xdr:col>
      <xdr:colOff>571500</xdr:colOff>
      <xdr:row>68</xdr:row>
      <xdr:rowOff>10489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5A2B8B3-7FC0-473E-84DA-2B1CE3787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150" y="6753225"/>
          <a:ext cx="5419725" cy="6906589"/>
        </a:xfrm>
        <a:prstGeom prst="rect">
          <a:avLst/>
        </a:prstGeom>
      </xdr:spPr>
    </xdr:pic>
    <xdr:clientData/>
  </xdr:twoCellAnchor>
  <xdr:twoCellAnchor editAs="oneCell">
    <xdr:from>
      <xdr:col>18</xdr:col>
      <xdr:colOff>95250</xdr:colOff>
      <xdr:row>21</xdr:row>
      <xdr:rowOff>162001</xdr:rowOff>
    </xdr:from>
    <xdr:to>
      <xdr:col>24</xdr:col>
      <xdr:colOff>161925</xdr:colOff>
      <xdr:row>30</xdr:row>
      <xdr:rowOff>124173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DAD6553-E368-446D-B959-B8A657B7F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82300" y="4734001"/>
          <a:ext cx="4267200" cy="1676672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32</xdr:row>
      <xdr:rowOff>0</xdr:rowOff>
    </xdr:from>
    <xdr:to>
      <xdr:col>25</xdr:col>
      <xdr:colOff>276935</xdr:colOff>
      <xdr:row>70</xdr:row>
      <xdr:rowOff>48642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37F3325-1370-48BB-A4B3-F2EDDF31C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687050" y="6667500"/>
          <a:ext cx="5087060" cy="728764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363192</xdr:colOff>
      <xdr:row>46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D2215D-2708-4A49-BF44-008CCF8C9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97592" cy="869753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43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F8BDF5-F5AE-49A0-A406-A85E96F18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81153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31</xdr:col>
      <xdr:colOff>409575</xdr:colOff>
      <xdr:row>49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57700A-86FA-443F-BE3C-083F93C15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571500"/>
          <a:ext cx="18087975" cy="88011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</xdr:row>
      <xdr:rowOff>0</xdr:rowOff>
    </xdr:from>
    <xdr:to>
      <xdr:col>31</xdr:col>
      <xdr:colOff>409575</xdr:colOff>
      <xdr:row>46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9765E8-F8D9-4264-925F-248EAB834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762000"/>
          <a:ext cx="18087975" cy="81153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487034</xdr:colOff>
      <xdr:row>45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E332C7-6519-4A86-BEAC-2540121E8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21434" cy="865943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496560</xdr:colOff>
      <xdr:row>45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FEBF13-D293-4B44-AB03-10D4D1E95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30960" cy="864038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77061</xdr:colOff>
      <xdr:row>45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DD0B3B-A2A4-4FA2-AF09-ED3DEAA66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173061" cy="8611802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0</xdr:rowOff>
    </xdr:from>
    <xdr:to>
      <xdr:col>16</xdr:col>
      <xdr:colOff>315584</xdr:colOff>
      <xdr:row>44</xdr:row>
      <xdr:rowOff>96433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D3C500-9582-43EC-BED0-8B2E82E5F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0" y="0"/>
          <a:ext cx="9021434" cy="847843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487034</xdr:colOff>
      <xdr:row>45</xdr:row>
      <xdr:rowOff>29775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D8D6B6-95EB-4F03-8534-0EC0EB85F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21434" cy="86022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46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24EF3E-3534-499C-B029-16B17E416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3439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0D84AF-ECA7-4A9E-8E81-195F32C26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E38859-9D4C-4FCE-8F34-075A19FC5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420350</xdr:colOff>
      <xdr:row>48</xdr:row>
      <xdr:rowOff>29782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AA9DAD-1D77-4123-BC23-7BB430CAC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54750" cy="864990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14</xdr:col>
      <xdr:colOff>353665</xdr:colOff>
      <xdr:row>45</xdr:row>
      <xdr:rowOff>77402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A9621FA-AD05-4263-8326-C80114C0B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"/>
          <a:ext cx="8888065" cy="861180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315560</xdr:colOff>
      <xdr:row>45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1AEE2C-90EC-48AE-95DA-2B274E0C0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49960" cy="870706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15</xdr:col>
      <xdr:colOff>315560</xdr:colOff>
      <xdr:row>47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A33DEB-87C1-4DC7-A063-C0810E5CC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8849960" cy="867848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334613</xdr:colOff>
      <xdr:row>46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2F797F-49B1-4584-B9C6-420D06844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69013" cy="86499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4"/>
  <sheetViews>
    <sheetView tabSelected="1" topLeftCell="B1" zoomScaleNormal="100" workbookViewId="0">
      <selection activeCell="G8" sqref="G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13.42578125" customWidth="1"/>
    <col min="11" max="13" width="9.140625" hidden="1" customWidth="1"/>
    <col min="14" max="14" width="5" customWidth="1"/>
    <col min="15" max="15" width="15.7109375" customWidth="1"/>
    <col min="16" max="16" width="14.28515625" customWidth="1"/>
    <col min="17" max="17" width="10.7109375" customWidth="1"/>
    <col min="18" max="18" width="16" customWidth="1"/>
    <col min="19" max="19" width="17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115.53360000000001</v>
      </c>
      <c r="C2" s="4">
        <f>B2*1.2</f>
        <v>138.64032</v>
      </c>
      <c r="D2" s="4">
        <f t="shared" ref="D2:D13" si="2">C2*1.2</f>
        <v>166.36838399999999</v>
      </c>
      <c r="E2" s="5">
        <f t="shared" ref="E2:E13" si="3">R2</f>
        <v>3000000</v>
      </c>
      <c r="F2" s="10">
        <f t="shared" ref="F2:F13" si="4">ROUND((E2/B2),0)</f>
        <v>25966</v>
      </c>
      <c r="G2" s="10">
        <f t="shared" ref="G2:G13" si="5">ROUND((E2/C2),0)</f>
        <v>21639</v>
      </c>
      <c r="H2" s="10">
        <f t="shared" ref="H2:H13" si="6">ROUND((E2/D2),0)</f>
        <v>18032</v>
      </c>
      <c r="I2" s="4" t="e">
        <f>#REF!</f>
        <v>#REF!</v>
      </c>
      <c r="J2" s="4">
        <f t="shared" ref="J2:J13" si="7">S2</f>
        <v>1</v>
      </c>
      <c r="O2">
        <v>0</v>
      </c>
      <c r="P2">
        <f>12.88*10.764</f>
        <v>138.64032</v>
      </c>
      <c r="Q2">
        <f t="shared" ref="Q2:Q8" si="8">P2/1.2</f>
        <v>115.53360000000001</v>
      </c>
      <c r="R2" s="2">
        <v>3000000</v>
      </c>
      <c r="S2" s="8">
        <v>1</v>
      </c>
      <c r="T2" s="8" t="s">
        <v>16</v>
      </c>
    </row>
    <row r="3" spans="1:20" x14ac:dyDescent="0.25">
      <c r="A3" s="4">
        <f t="shared" si="0"/>
        <v>0</v>
      </c>
      <c r="B3" s="4">
        <f t="shared" si="1"/>
        <v>156.07799999999997</v>
      </c>
      <c r="C3" s="4">
        <f t="shared" ref="C3:C15" si="9">B3*1.2</f>
        <v>187.29359999999997</v>
      </c>
      <c r="D3" s="4">
        <f t="shared" si="2"/>
        <v>224.75231999999997</v>
      </c>
      <c r="E3" s="5">
        <f t="shared" si="3"/>
        <v>6100000</v>
      </c>
      <c r="F3" s="10">
        <f t="shared" si="4"/>
        <v>39083</v>
      </c>
      <c r="G3" s="10">
        <f t="shared" si="5"/>
        <v>32569</v>
      </c>
      <c r="H3" s="10">
        <f t="shared" si="6"/>
        <v>27141</v>
      </c>
      <c r="I3" s="4" t="e">
        <f>#REF!</f>
        <v>#REF!</v>
      </c>
      <c r="J3" s="4" t="str">
        <f t="shared" si="7"/>
        <v>mezz</v>
      </c>
      <c r="O3">
        <v>0</v>
      </c>
      <c r="P3">
        <f>17.4*10.764</f>
        <v>187.29359999999997</v>
      </c>
      <c r="Q3">
        <f t="shared" si="8"/>
        <v>156.07799999999997</v>
      </c>
      <c r="R3" s="2">
        <v>6100000</v>
      </c>
      <c r="S3" s="8" t="s">
        <v>17</v>
      </c>
      <c r="T3" s="8" t="s">
        <v>18</v>
      </c>
    </row>
    <row r="4" spans="1:20" x14ac:dyDescent="0.25">
      <c r="A4" s="4">
        <f t="shared" si="0"/>
        <v>0</v>
      </c>
      <c r="B4" s="4">
        <f t="shared" si="1"/>
        <v>161.54970000000003</v>
      </c>
      <c r="C4" s="4">
        <f t="shared" si="9"/>
        <v>193.85964000000004</v>
      </c>
      <c r="D4" s="4">
        <f t="shared" si="2"/>
        <v>232.63156800000004</v>
      </c>
      <c r="E4" s="5">
        <f t="shared" si="3"/>
        <v>6400000</v>
      </c>
      <c r="F4" s="10">
        <f t="shared" si="4"/>
        <v>39616</v>
      </c>
      <c r="G4" s="10">
        <f t="shared" si="5"/>
        <v>33014</v>
      </c>
      <c r="H4" s="10">
        <f t="shared" si="6"/>
        <v>27511</v>
      </c>
      <c r="I4" s="4" t="e">
        <f>#REF!</f>
        <v>#REF!</v>
      </c>
      <c r="J4" s="4" t="str">
        <f t="shared" si="7"/>
        <v>mezz</v>
      </c>
      <c r="O4">
        <v>0</v>
      </c>
      <c r="P4">
        <f>18.01*10.764</f>
        <v>193.85964000000001</v>
      </c>
      <c r="Q4">
        <f t="shared" si="8"/>
        <v>161.54970000000003</v>
      </c>
      <c r="R4" s="2">
        <v>6400000</v>
      </c>
      <c r="S4" s="8" t="s">
        <v>17</v>
      </c>
      <c r="T4" s="8" t="s">
        <v>18</v>
      </c>
    </row>
    <row r="5" spans="1:20" x14ac:dyDescent="0.25">
      <c r="A5" s="4">
        <f t="shared" si="0"/>
        <v>0</v>
      </c>
      <c r="B5" s="4">
        <f t="shared" si="1"/>
        <v>141</v>
      </c>
      <c r="C5" s="4">
        <f t="shared" si="9"/>
        <v>169.2</v>
      </c>
      <c r="D5" s="4">
        <f t="shared" si="2"/>
        <v>203.04</v>
      </c>
      <c r="E5" s="5">
        <f t="shared" si="3"/>
        <v>13000000</v>
      </c>
      <c r="F5" s="10">
        <f t="shared" si="4"/>
        <v>92199</v>
      </c>
      <c r="G5" s="10">
        <f t="shared" si="5"/>
        <v>76832</v>
      </c>
      <c r="H5" s="10">
        <f t="shared" si="6"/>
        <v>64027</v>
      </c>
      <c r="I5" s="4" t="e">
        <f>#REF!</f>
        <v>#REF!</v>
      </c>
      <c r="J5" s="4" t="str">
        <f t="shared" si="7"/>
        <v>moksh plaza</v>
      </c>
      <c r="O5">
        <v>0</v>
      </c>
      <c r="P5">
        <v>281</v>
      </c>
      <c r="Q5">
        <v>141</v>
      </c>
      <c r="R5" s="2">
        <v>13000000</v>
      </c>
      <c r="S5" s="8" t="s">
        <v>19</v>
      </c>
      <c r="T5" s="8"/>
    </row>
    <row r="6" spans="1:20" x14ac:dyDescent="0.25">
      <c r="A6" s="4">
        <f t="shared" si="0"/>
        <v>0</v>
      </c>
      <c r="B6" s="4">
        <f t="shared" si="1"/>
        <v>120</v>
      </c>
      <c r="C6" s="4">
        <f t="shared" si="9"/>
        <v>144</v>
      </c>
      <c r="D6" s="4">
        <f t="shared" si="2"/>
        <v>172.79999999999998</v>
      </c>
      <c r="E6" s="5">
        <f t="shared" si="3"/>
        <v>8500000</v>
      </c>
      <c r="F6" s="10">
        <f t="shared" si="4"/>
        <v>70833</v>
      </c>
      <c r="G6" s="15">
        <f t="shared" si="5"/>
        <v>59028</v>
      </c>
      <c r="H6" s="10">
        <f t="shared" si="6"/>
        <v>49190</v>
      </c>
      <c r="I6" s="4" t="e">
        <f>#REF!</f>
        <v>#REF!</v>
      </c>
      <c r="J6" s="4" t="str">
        <f t="shared" si="7"/>
        <v>moksh plaza</v>
      </c>
      <c r="O6">
        <v>0</v>
      </c>
      <c r="P6">
        <v>144</v>
      </c>
      <c r="Q6">
        <f t="shared" si="8"/>
        <v>120</v>
      </c>
      <c r="R6" s="2">
        <v>8500000</v>
      </c>
      <c r="S6" s="8" t="s">
        <v>19</v>
      </c>
      <c r="T6" s="8"/>
    </row>
    <row r="7" spans="1:20" x14ac:dyDescent="0.25">
      <c r="A7" s="4">
        <f t="shared" si="0"/>
        <v>0</v>
      </c>
      <c r="B7" s="4">
        <f t="shared" si="1"/>
        <v>264.16666666666669</v>
      </c>
      <c r="C7" s="4">
        <f t="shared" si="9"/>
        <v>317</v>
      </c>
      <c r="D7" s="4">
        <f t="shared" si="2"/>
        <v>380.4</v>
      </c>
      <c r="E7" s="5">
        <f t="shared" si="3"/>
        <v>25000000</v>
      </c>
      <c r="F7" s="10">
        <f t="shared" si="4"/>
        <v>94637</v>
      </c>
      <c r="G7" s="10">
        <f t="shared" si="5"/>
        <v>78864</v>
      </c>
      <c r="H7" s="10">
        <f t="shared" si="6"/>
        <v>65720</v>
      </c>
      <c r="I7" s="4" t="e">
        <f>#REF!</f>
        <v>#REF!</v>
      </c>
      <c r="J7" s="4">
        <f t="shared" si="7"/>
        <v>0</v>
      </c>
      <c r="O7">
        <v>0</v>
      </c>
      <c r="P7">
        <v>317</v>
      </c>
      <c r="Q7">
        <f t="shared" si="8"/>
        <v>264.16666666666669</v>
      </c>
      <c r="R7" s="2">
        <v>25000000</v>
      </c>
      <c r="S7" s="8"/>
      <c r="T7" s="8"/>
    </row>
    <row r="8" spans="1:20" x14ac:dyDescent="0.25">
      <c r="A8" s="4">
        <f t="shared" si="0"/>
        <v>0</v>
      </c>
      <c r="B8" s="4">
        <f t="shared" si="1"/>
        <v>125</v>
      </c>
      <c r="C8" s="4">
        <f t="shared" si="9"/>
        <v>150</v>
      </c>
      <c r="D8" s="4">
        <f t="shared" si="2"/>
        <v>180</v>
      </c>
      <c r="E8" s="5">
        <f t="shared" si="3"/>
        <v>10000000</v>
      </c>
      <c r="F8" s="10">
        <f t="shared" si="4"/>
        <v>80000</v>
      </c>
      <c r="G8" s="15">
        <f t="shared" si="5"/>
        <v>66667</v>
      </c>
      <c r="H8" s="10">
        <f t="shared" si="6"/>
        <v>55556</v>
      </c>
      <c r="I8" s="4" t="e">
        <f>#REF!</f>
        <v>#REF!</v>
      </c>
      <c r="J8" s="4">
        <f t="shared" si="7"/>
        <v>0</v>
      </c>
      <c r="O8">
        <v>0</v>
      </c>
      <c r="P8">
        <v>150</v>
      </c>
      <c r="Q8">
        <f t="shared" si="8"/>
        <v>125</v>
      </c>
      <c r="R8" s="2">
        <v>10000000</v>
      </c>
      <c r="S8" s="8"/>
      <c r="T8" s="8"/>
    </row>
    <row r="9" spans="1:20" x14ac:dyDescent="0.25">
      <c r="A9" s="4">
        <f t="shared" si="0"/>
        <v>0</v>
      </c>
      <c r="B9" s="4">
        <f t="shared" si="1"/>
        <v>135</v>
      </c>
      <c r="C9" s="4">
        <f t="shared" si="9"/>
        <v>162</v>
      </c>
      <c r="D9" s="4">
        <f t="shared" si="2"/>
        <v>194.4</v>
      </c>
      <c r="E9" s="5">
        <f t="shared" si="3"/>
        <v>17000000</v>
      </c>
      <c r="F9" s="10">
        <f t="shared" si="4"/>
        <v>125926</v>
      </c>
      <c r="G9" s="10">
        <f t="shared" si="5"/>
        <v>104938</v>
      </c>
      <c r="H9" s="10">
        <f t="shared" si="6"/>
        <v>87449</v>
      </c>
      <c r="I9" s="4" t="e">
        <f>#REF!</f>
        <v>#REF!</v>
      </c>
      <c r="J9" s="4">
        <f t="shared" si="7"/>
        <v>0</v>
      </c>
      <c r="O9">
        <v>0</v>
      </c>
      <c r="P9">
        <v>162</v>
      </c>
      <c r="Q9">
        <f t="shared" ref="Q9:Q12" si="10">P9/1.2</f>
        <v>135</v>
      </c>
      <c r="R9" s="2">
        <v>17000000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205</v>
      </c>
      <c r="C10" s="4">
        <f t="shared" si="9"/>
        <v>246</v>
      </c>
      <c r="D10" s="4">
        <f t="shared" si="2"/>
        <v>295.2</v>
      </c>
      <c r="E10" s="5">
        <f t="shared" si="3"/>
        <v>18000000</v>
      </c>
      <c r="F10" s="10">
        <f t="shared" si="4"/>
        <v>87805</v>
      </c>
      <c r="G10" s="10">
        <f t="shared" si="5"/>
        <v>73171</v>
      </c>
      <c r="H10" s="10">
        <f t="shared" si="6"/>
        <v>60976</v>
      </c>
      <c r="I10" s="4" t="e">
        <f>#REF!</f>
        <v>#REF!</v>
      </c>
      <c r="J10" s="4">
        <f t="shared" si="7"/>
        <v>0</v>
      </c>
      <c r="O10">
        <v>0</v>
      </c>
      <c r="P10">
        <v>246</v>
      </c>
      <c r="Q10">
        <f t="shared" si="10"/>
        <v>205</v>
      </c>
      <c r="R10" s="2">
        <v>18000000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144.0582</v>
      </c>
      <c r="C11" s="4">
        <f t="shared" si="9"/>
        <v>172.86983999999998</v>
      </c>
      <c r="D11" s="4">
        <f t="shared" si="2"/>
        <v>207.44380799999996</v>
      </c>
      <c r="E11" s="5">
        <f t="shared" si="3"/>
        <v>6000000</v>
      </c>
      <c r="F11" s="10">
        <f t="shared" si="4"/>
        <v>41650</v>
      </c>
      <c r="G11" s="15">
        <f t="shared" si="5"/>
        <v>34708</v>
      </c>
      <c r="H11" s="10">
        <f t="shared" si="6"/>
        <v>28923</v>
      </c>
      <c r="I11" s="4" t="e">
        <f>#REF!</f>
        <v>#REF!</v>
      </c>
      <c r="J11" s="4" t="str">
        <f t="shared" si="7"/>
        <v>1 -moksha plaza</v>
      </c>
      <c r="O11">
        <v>0</v>
      </c>
      <c r="P11">
        <f>16.06*10.764</f>
        <v>172.86983999999998</v>
      </c>
      <c r="Q11">
        <f t="shared" si="10"/>
        <v>144.0582</v>
      </c>
      <c r="R11" s="2">
        <v>6000000</v>
      </c>
      <c r="S11" s="8" t="s">
        <v>20</v>
      </c>
      <c r="T11" s="8" t="s">
        <v>21</v>
      </c>
    </row>
    <row r="12" spans="1:20" x14ac:dyDescent="0.25">
      <c r="A12" s="4">
        <f t="shared" si="0"/>
        <v>0</v>
      </c>
      <c r="B12" s="4">
        <f t="shared" si="1"/>
        <v>53.820000000000007</v>
      </c>
      <c r="C12" s="4">
        <f t="shared" si="9"/>
        <v>64.584000000000003</v>
      </c>
      <c r="D12" s="4">
        <f t="shared" si="2"/>
        <v>77.500799999999998</v>
      </c>
      <c r="E12" s="5">
        <f t="shared" si="3"/>
        <v>2200000</v>
      </c>
      <c r="F12" s="10">
        <f t="shared" si="4"/>
        <v>40877</v>
      </c>
      <c r="G12" s="15">
        <f t="shared" si="5"/>
        <v>34064</v>
      </c>
      <c r="H12" s="10">
        <f t="shared" si="6"/>
        <v>28387</v>
      </c>
      <c r="I12" s="4" t="e">
        <f>#REF!</f>
        <v>#REF!</v>
      </c>
      <c r="J12" s="4" t="str">
        <f t="shared" si="7"/>
        <v>2 -moksha plaza</v>
      </c>
      <c r="O12">
        <v>0</v>
      </c>
      <c r="P12">
        <f>6*10.764</f>
        <v>64.584000000000003</v>
      </c>
      <c r="Q12">
        <f t="shared" si="10"/>
        <v>53.820000000000007</v>
      </c>
      <c r="R12" s="2">
        <v>2200000</v>
      </c>
      <c r="S12" s="8" t="s">
        <v>22</v>
      </c>
      <c r="T12" s="8" t="s">
        <v>23</v>
      </c>
    </row>
    <row r="13" spans="1:20" x14ac:dyDescent="0.25">
      <c r="A13" s="4">
        <f t="shared" si="0"/>
        <v>0</v>
      </c>
      <c r="B13" s="4">
        <f t="shared" si="1"/>
        <v>116.0718</v>
      </c>
      <c r="C13" s="4">
        <f t="shared" si="9"/>
        <v>139.28616</v>
      </c>
      <c r="D13" s="4">
        <f t="shared" si="2"/>
        <v>167.14339199999998</v>
      </c>
      <c r="E13" s="5">
        <f t="shared" si="3"/>
        <v>3300000</v>
      </c>
      <c r="F13" s="10">
        <f t="shared" si="4"/>
        <v>28431</v>
      </c>
      <c r="G13" s="10">
        <f t="shared" si="5"/>
        <v>23692</v>
      </c>
      <c r="H13" s="10">
        <f t="shared" si="6"/>
        <v>19744</v>
      </c>
      <c r="I13" s="4" t="e">
        <f>#REF!</f>
        <v>#REF!</v>
      </c>
      <c r="J13" s="4" t="str">
        <f t="shared" si="7"/>
        <v>lower gr - moksha p;aza</v>
      </c>
      <c r="O13">
        <v>0</v>
      </c>
      <c r="P13">
        <f>12.94*10.764</f>
        <v>139.28616</v>
      </c>
      <c r="Q13">
        <f t="shared" ref="Q13" si="11">P13/1.2</f>
        <v>116.0718</v>
      </c>
      <c r="R13" s="2">
        <v>3300000</v>
      </c>
      <c r="S13" s="8" t="s">
        <v>24</v>
      </c>
      <c r="T13" s="8" t="s">
        <v>25</v>
      </c>
    </row>
    <row r="14" spans="1:20" x14ac:dyDescent="0.25">
      <c r="A14" s="4">
        <f t="shared" si="0"/>
        <v>0</v>
      </c>
      <c r="B14" s="4">
        <f t="shared" si="1"/>
        <v>292</v>
      </c>
      <c r="C14" s="4">
        <f t="shared" si="9"/>
        <v>350.4</v>
      </c>
      <c r="D14" s="4">
        <f t="shared" ref="D14:D15" si="12">C14*1.2</f>
        <v>420.47999999999996</v>
      </c>
      <c r="E14" s="5">
        <f t="shared" ref="E14:E15" si="13">R14</f>
        <v>36500000</v>
      </c>
      <c r="F14" s="10">
        <f t="shared" ref="F14:F15" si="14">ROUND((E14/B14),0)</f>
        <v>125000</v>
      </c>
      <c r="G14" s="10">
        <f t="shared" ref="G14:G15" si="15">ROUND((E14/C14),0)</f>
        <v>104167</v>
      </c>
      <c r="H14" s="4">
        <f t="shared" ref="H14:H15" si="16">ROUND((E14/D14),0)</f>
        <v>86806</v>
      </c>
      <c r="I14" s="4" t="e">
        <f>#REF!</f>
        <v>#REF!</v>
      </c>
      <c r="J14" s="4">
        <f t="shared" ref="J14:J15" si="17">S14</f>
        <v>0</v>
      </c>
      <c r="O14">
        <v>0</v>
      </c>
      <c r="P14">
        <f t="shared" ref="P14" si="18">O14/1.2</f>
        <v>0</v>
      </c>
      <c r="Q14">
        <v>292</v>
      </c>
      <c r="R14" s="2">
        <v>36500000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154.64279999999999</v>
      </c>
      <c r="C15" s="4">
        <f t="shared" si="9"/>
        <v>185.57136</v>
      </c>
      <c r="D15" s="4">
        <f t="shared" si="12"/>
        <v>222.685632</v>
      </c>
      <c r="E15" s="5">
        <f t="shared" si="13"/>
        <v>8000000</v>
      </c>
      <c r="F15" s="10">
        <f t="shared" si="14"/>
        <v>51732</v>
      </c>
      <c r="G15" s="10">
        <f t="shared" si="15"/>
        <v>43110</v>
      </c>
      <c r="H15" s="4">
        <f t="shared" si="16"/>
        <v>35925</v>
      </c>
      <c r="I15" s="4" t="e">
        <f>#REF!</f>
        <v>#REF!</v>
      </c>
      <c r="J15" s="4" t="str">
        <f t="shared" si="17"/>
        <v>16.10.24</v>
      </c>
      <c r="O15">
        <v>0</v>
      </c>
      <c r="P15">
        <f>17.24*10.764</f>
        <v>185.57135999999997</v>
      </c>
      <c r="Q15">
        <f>P15/1.2</f>
        <v>154.64279999999999</v>
      </c>
      <c r="R15" s="2">
        <v>8000000</v>
      </c>
      <c r="S15" s="8" t="s">
        <v>27</v>
      </c>
      <c r="T15" s="8"/>
    </row>
    <row r="16" spans="1:20" x14ac:dyDescent="0.25">
      <c r="A16" s="4">
        <f t="shared" ref="A16:A17" si="19">N16</f>
        <v>0</v>
      </c>
      <c r="B16" s="4">
        <f t="shared" ref="B16:B17" si="20">Q16</f>
        <v>104</v>
      </c>
      <c r="C16" s="4">
        <f t="shared" ref="C16:C17" si="21">B16*1.2</f>
        <v>124.8</v>
      </c>
      <c r="D16" s="4">
        <f t="shared" ref="D16:D17" si="22">C16*1.2</f>
        <v>149.76</v>
      </c>
      <c r="E16" s="5">
        <f t="shared" ref="E16:E17" si="23">R16</f>
        <v>6260000</v>
      </c>
      <c r="F16" s="10">
        <f t="shared" ref="F16:F17" si="24">ROUND((E16/B16),0)</f>
        <v>60192</v>
      </c>
      <c r="G16" s="15">
        <f t="shared" ref="G16:G17" si="25">ROUND((E16/C16),0)</f>
        <v>50160</v>
      </c>
      <c r="H16" s="4">
        <f t="shared" ref="H16:H17" si="26">ROUND((E16/D16),0)</f>
        <v>41800</v>
      </c>
      <c r="I16" s="4" t="e">
        <f>#REF!</f>
        <v>#REF!</v>
      </c>
      <c r="J16" s="4" t="str">
        <f t="shared" ref="J16:J17" si="27">S16</f>
        <v>moksh plaza</v>
      </c>
      <c r="O16">
        <v>0</v>
      </c>
      <c r="P16">
        <f t="shared" ref="P16:P17" si="28">O16/1.2</f>
        <v>0</v>
      </c>
      <c r="Q16">
        <v>104</v>
      </c>
      <c r="R16" s="2">
        <v>6260000</v>
      </c>
      <c r="S16" s="8" t="s">
        <v>19</v>
      </c>
      <c r="T16" s="8"/>
    </row>
    <row r="17" spans="1:24" x14ac:dyDescent="0.25">
      <c r="A17" s="4">
        <f t="shared" si="19"/>
        <v>0</v>
      </c>
      <c r="B17" s="4">
        <f t="shared" si="20"/>
        <v>104</v>
      </c>
      <c r="C17" s="4">
        <f t="shared" si="21"/>
        <v>124.8</v>
      </c>
      <c r="D17" s="4">
        <f t="shared" si="22"/>
        <v>149.76</v>
      </c>
      <c r="E17" s="5">
        <f t="shared" si="23"/>
        <v>13000000</v>
      </c>
      <c r="F17" s="10">
        <f t="shared" si="24"/>
        <v>125000</v>
      </c>
      <c r="G17" s="4">
        <f t="shared" si="25"/>
        <v>104167</v>
      </c>
      <c r="H17" s="4">
        <f t="shared" si="26"/>
        <v>86806</v>
      </c>
      <c r="I17" s="4" t="e">
        <f>#REF!</f>
        <v>#REF!</v>
      </c>
      <c r="J17" s="4" t="str">
        <f t="shared" si="27"/>
        <v>m</v>
      </c>
      <c r="O17">
        <v>0</v>
      </c>
      <c r="P17">
        <v>282</v>
      </c>
      <c r="Q17">
        <v>104</v>
      </c>
      <c r="R17" s="2">
        <v>13000000</v>
      </c>
      <c r="S17" s="8" t="s">
        <v>40</v>
      </c>
      <c r="T17" s="8"/>
    </row>
    <row r="18" spans="1:24" ht="21" x14ac:dyDescent="0.35">
      <c r="E18" s="16" t="s">
        <v>35</v>
      </c>
    </row>
    <row r="19" spans="1:24" x14ac:dyDescent="0.25">
      <c r="I19" t="s">
        <v>28</v>
      </c>
    </row>
    <row r="20" spans="1:24" x14ac:dyDescent="0.25">
      <c r="I20" t="s">
        <v>30</v>
      </c>
    </row>
    <row r="21" spans="1:24" ht="18.75" x14ac:dyDescent="0.3">
      <c r="U21" s="17" t="s">
        <v>36</v>
      </c>
    </row>
    <row r="24" spans="1:24" x14ac:dyDescent="0.25">
      <c r="J24" s="6" t="s">
        <v>37</v>
      </c>
      <c r="K24" s="6"/>
      <c r="L24" s="6"/>
      <c r="M24" s="6"/>
      <c r="N24" s="6"/>
      <c r="O24" s="6" t="s">
        <v>38</v>
      </c>
    </row>
    <row r="25" spans="1:24" x14ac:dyDescent="0.25">
      <c r="I25" t="s">
        <v>29</v>
      </c>
      <c r="J25">
        <v>185</v>
      </c>
      <c r="N25" t="s">
        <v>14</v>
      </c>
      <c r="O25">
        <v>115</v>
      </c>
    </row>
    <row r="26" spans="1:24" x14ac:dyDescent="0.25">
      <c r="I26" t="s">
        <v>34</v>
      </c>
      <c r="J26">
        <v>46000</v>
      </c>
      <c r="O26">
        <v>34000</v>
      </c>
      <c r="Q26">
        <f>J26*1.2</f>
        <v>55200</v>
      </c>
      <c r="U26" s="11"/>
    </row>
    <row r="27" spans="1:24" x14ac:dyDescent="0.25">
      <c r="I27" t="s">
        <v>13</v>
      </c>
      <c r="J27">
        <f>J26*J25</f>
        <v>8510000</v>
      </c>
      <c r="O27">
        <f>O26*O25</f>
        <v>3910000</v>
      </c>
      <c r="Q27">
        <f>Q26*65%</f>
        <v>35880</v>
      </c>
    </row>
    <row r="28" spans="1:24" x14ac:dyDescent="0.25">
      <c r="J28">
        <v>9000000</v>
      </c>
    </row>
    <row r="29" spans="1:24" x14ac:dyDescent="0.25">
      <c r="G29" s="6"/>
      <c r="H29" s="6"/>
      <c r="J29">
        <f>J28/J25</f>
        <v>48648.648648648646</v>
      </c>
      <c r="P29" s="6" t="s">
        <v>41</v>
      </c>
      <c r="Q29" s="6">
        <f>15.3*10.2</f>
        <v>156.06</v>
      </c>
    </row>
    <row r="30" spans="1:24" x14ac:dyDescent="0.25">
      <c r="O30" t="s">
        <v>33</v>
      </c>
    </row>
    <row r="31" spans="1:24" x14ac:dyDescent="0.25">
      <c r="O31" s="6" t="s">
        <v>31</v>
      </c>
      <c r="P31" s="6" t="s">
        <v>32</v>
      </c>
    </row>
    <row r="32" spans="1:24" x14ac:dyDescent="0.25">
      <c r="I32" t="s">
        <v>26</v>
      </c>
      <c r="O32" s="18">
        <v>17866500</v>
      </c>
      <c r="P32" s="19">
        <v>8238600</v>
      </c>
      <c r="Q32" s="11"/>
      <c r="R32" s="13"/>
      <c r="T32" s="11"/>
      <c r="U32" s="11"/>
      <c r="V32" s="11"/>
      <c r="W32" s="11"/>
      <c r="X32" s="11"/>
    </row>
    <row r="33" spans="9:24" x14ac:dyDescent="0.25">
      <c r="I33" t="s">
        <v>39</v>
      </c>
      <c r="O33" s="18">
        <f>O32/185</f>
        <v>96575.67567567568</v>
      </c>
      <c r="P33" s="19">
        <f>P32/115</f>
        <v>71640</v>
      </c>
      <c r="Q33" s="14"/>
      <c r="R33" s="14"/>
      <c r="T33" s="14"/>
      <c r="U33" s="14"/>
      <c r="V33" s="11"/>
      <c r="W33" s="11"/>
      <c r="X33" s="11"/>
    </row>
    <row r="34" spans="9:24" x14ac:dyDescent="0.25">
      <c r="P34" s="11"/>
      <c r="Q34" s="11"/>
      <c r="R34" s="11"/>
      <c r="T34" s="11"/>
      <c r="U34" s="11"/>
      <c r="V34" s="11"/>
      <c r="W34" s="11"/>
      <c r="X34" s="11"/>
    </row>
    <row r="35" spans="9:24" x14ac:dyDescent="0.25">
      <c r="I35" t="s">
        <v>15</v>
      </c>
      <c r="P35" s="11"/>
      <c r="Q35" s="11"/>
      <c r="R35" s="11"/>
      <c r="T35" s="11"/>
      <c r="U35" s="11"/>
      <c r="V35" s="11"/>
      <c r="W35" s="11"/>
      <c r="X35" s="11"/>
    </row>
    <row r="36" spans="9:24" x14ac:dyDescent="0.25">
      <c r="I36">
        <v>7184200</v>
      </c>
      <c r="P36" s="11"/>
      <c r="Q36" s="11"/>
      <c r="R36" s="12"/>
      <c r="T36" s="12"/>
      <c r="U36" s="12"/>
      <c r="V36" s="11"/>
      <c r="W36" s="11"/>
      <c r="X36" s="11"/>
    </row>
    <row r="37" spans="9:24" x14ac:dyDescent="0.25">
      <c r="I37">
        <f>I36/J25</f>
        <v>38833.513513513513</v>
      </c>
      <c r="P37" s="11"/>
      <c r="R37" s="11"/>
      <c r="T37" s="11"/>
      <c r="U37" s="11"/>
      <c r="V37" s="11"/>
      <c r="W37" s="11"/>
      <c r="X37" s="11"/>
    </row>
    <row r="38" spans="9:24" x14ac:dyDescent="0.25">
      <c r="P38" s="11"/>
      <c r="Q38" s="11"/>
      <c r="R38" s="11"/>
      <c r="T38" s="11"/>
      <c r="U38" s="11"/>
      <c r="V38" s="11"/>
      <c r="W38" s="11"/>
      <c r="X38" s="11"/>
    </row>
    <row r="39" spans="9:24" x14ac:dyDescent="0.25">
      <c r="P39" s="11"/>
      <c r="Q39" s="11"/>
      <c r="R39" s="11"/>
      <c r="T39" s="11"/>
      <c r="U39" s="11"/>
      <c r="V39" s="11"/>
      <c r="W39" s="11"/>
      <c r="X39" s="11"/>
    </row>
    <row r="40" spans="9:24" x14ac:dyDescent="0.25">
      <c r="P40" s="11"/>
      <c r="Q40" s="11"/>
      <c r="R40" s="11"/>
      <c r="S40" s="6"/>
      <c r="T40" s="11"/>
      <c r="U40" s="11"/>
      <c r="V40" s="11"/>
      <c r="W40" s="11"/>
      <c r="X40" s="11"/>
    </row>
    <row r="41" spans="9:24" x14ac:dyDescent="0.25">
      <c r="P41" s="11"/>
      <c r="Q41" s="11"/>
      <c r="R41" s="11"/>
      <c r="S41" s="6"/>
      <c r="T41" s="11"/>
      <c r="U41" s="11"/>
      <c r="V41" s="11"/>
      <c r="W41" s="11"/>
      <c r="X41" s="11"/>
    </row>
    <row r="42" spans="9:24" x14ac:dyDescent="0.25">
      <c r="Q42" s="11"/>
      <c r="R42" s="11"/>
    </row>
    <row r="43" spans="9:24" x14ac:dyDescent="0.25">
      <c r="Q43" s="11"/>
      <c r="R43" s="11"/>
      <c r="T43" s="6"/>
    </row>
    <row r="44" spans="9:24" x14ac:dyDescent="0.25">
      <c r="P44" s="11"/>
      <c r="Q44" s="11"/>
      <c r="R44" s="11"/>
      <c r="S44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R33" sqref="R3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zoomScale="85" zoomScaleNormal="85" workbookViewId="0">
      <selection activeCell="C4" sqref="C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topLeftCell="A4" workbookViewId="0">
      <selection activeCell="C5" sqref="C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E3088F-4B35-455B-B08A-83785603D50A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4E1133-22F2-4856-B498-C160BA300D02}">
  <dimension ref="A1"/>
  <sheetViews>
    <sheetView workbookViewId="0">
      <selection activeCell="V17" sqref="V1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3D44D6-7ED2-4B2E-817F-B28EE78B632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4978A2-68D3-4D7F-AA7B-A546DD833908}">
  <dimension ref="A1"/>
  <sheetViews>
    <sheetView workbookViewId="0">
      <selection activeCell="F5" sqref="F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E53E3F-287E-401E-AE77-5C24DBA3F64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B2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4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4" workbookViewId="0">
      <selection activeCell="B3" sqref="B3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  <vt:lpstr>Sheet15</vt:lpstr>
      <vt:lpstr>Sheet16</vt:lpstr>
      <vt:lpstr>Sheet17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2024-10-26T10:39:38Z</dcterms:modified>
</cp:coreProperties>
</file>