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Ashok Rayshi Shah - Cosmos\"/>
    </mc:Choice>
  </mc:AlternateContent>
  <xr:revisionPtr revIDLastSave="0" documentId="13_ncr:1_{A3EC1200-27FB-4EF8-927A-45457D04622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9" i="4" l="1"/>
  <c r="W53" i="4" l="1"/>
  <c r="G39" i="4"/>
  <c r="G42" i="4" l="1"/>
  <c r="S12" i="15" l="1"/>
  <c r="V47" i="4" l="1"/>
  <c r="V43" i="4"/>
  <c r="G37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Q7" i="4"/>
  <c r="B7" i="4" s="1"/>
  <c r="C7" i="4" s="1"/>
  <c r="D7" i="4" s="1"/>
  <c r="J7" i="4"/>
  <c r="I7" i="4"/>
  <c r="E7" i="4"/>
  <c r="A7" i="4"/>
  <c r="H9" i="4" l="1"/>
  <c r="H21" i="4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53" i="4" s="1"/>
  <c r="X53" i="4" s="1"/>
  <c r="V46" i="4"/>
  <c r="V48" i="4" s="1"/>
  <c r="V41" i="4"/>
  <c r="V42" i="4" s="1"/>
  <c r="X55" i="4" l="1"/>
  <c r="X54" i="4"/>
  <c r="V49" i="4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<sst xmlns="http://schemas.openxmlformats.org/spreadsheetml/2006/main" count="47" uniqueCount="41">
  <si>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</si>
  <si>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</si>
  <si>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</si>
  <si>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</si>
  <si>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</si>
  <si>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</si>
  <si>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</si>
  <si>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</si>
  <si>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</si>
  <si>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</si>
  <si>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</si>
  <si>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</si>
  <si>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</si>
  <si>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</si>
  <si>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</si>
  <si>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</si>
  <si>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</si>
  <si>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</si>
  <si>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</si>
  <si>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</si>
  <si>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</si>
  <si>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</si>
  <si>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</si>
  <si>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</si>
  <si>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</si>
  <si>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</si>
  <si>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</si>
  <si>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</si>
  <si>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</si>
  <si>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</si>
  <si>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</si>
  <si>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</si>
  <si>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</si>
  <si>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</si>
  <si>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</si>
  <si>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</si>
  <si>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Dombivali (East)  - Mr. Ashok Rayshi Shah</t>
  </si>
  <si>
    <t xml:space="preserve">As per Site </t>
  </si>
  <si>
    <t>Agree BUA</t>
  </si>
  <si>
    <t>Interior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</si>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</sst>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43" fontId="10" fillId="0" borderId="1" xfId="0" applyNumberFormat="1" applyFont="1" applyFill="1" applyBorder="1"/>
    <xf numFmtId="0" fontId="1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9" fillId="4" borderId="0" xfId="0" applyNumberFormat="1" applyFont="1" applyFill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334613</xdr:colOff>
      <xdr:row>42</xdr:row>
      <xdr:rowOff>58211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C7AB5-7C10-46B4-8C64-8212B32C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69013" cy="7602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486779</xdr:colOff>
      <xdr:row>52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0A0AF-0D7B-4981-AC38-2830E9034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192379" cy="885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14</xdr:col>
      <xdr:colOff>286981</xdr:colOff>
      <xdr:row>39</xdr:row>
      <xdr:rowOff>67677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DEE5C-AFD0-4BE0-85E8-ADD47003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8821381" cy="7182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267928</xdr:colOff>
      <xdr:row>39</xdr:row>
      <xdr:rowOff>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BF33A-07CA-4266-AC25-4911D7840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02328" cy="6906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15</xdr:col>
      <xdr:colOff>77402</xdr:colOff>
      <xdr:row>44</xdr:row>
      <xdr:rowOff>10510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1BF550-C439-443A-9DCA-D9C9B656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8611802" cy="70590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172665</xdr:colOff>
      <xdr:row>33</xdr:row>
      <xdr:rowOff>172351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F642E-ABC1-418B-995A-B686D7AB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07065" cy="64588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35</xdr:row>
      <xdr:rowOff>115220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962CE-21E2-4597-88DE-C9C9A923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6592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40</xdr:row>
      <xdr:rowOff>182037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C9749-7394-499C-A360-6E62C7154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76115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286981</xdr:colOff>
      <xdr:row>37</xdr:row>
      <xdr:rowOff>134326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5AED1-B9CE-4E4A-876E-DADBF642E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21381" cy="69923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315560</xdr:colOff>
      <xdr:row>44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B0195-58DE-44E5-A246-3B7DD131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8849960" cy="8106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E28" zoomScaleNormal="100" workbookViewId="0">
      <selection activeCell="X45" sqref="X4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8.5703125" customWidth="1"/>
    <col min="22" max="22" width="16.28515625" customWidth="1"/>
    <col min="23" max="23" width="19" customWidth="1"/>
    <col min="24" max="24" width="19.1406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341</v>
      </c>
      <c r="C3" s="4">
        <f>B3*1.2</f>
        <v>409.2</v>
      </c>
      <c r="D3" s="4">
        <f t="shared" ref="D3:D14" si="2">C3*1.2</f>
        <v>491.03999999999996</v>
      </c>
      <c r="E3" s="5">
        <f t="shared" ref="E3:E14" si="3">R3</f>
        <v>5500000</v>
      </c>
      <c r="F3" s="9">
        <f t="shared" ref="F3:F14" si="4">ROUND((E3/B3),0)</f>
        <v>16129</v>
      </c>
      <c r="G3" s="9">
        <f t="shared" ref="G3:G14" si="5">ROUND((E3/C3),0)</f>
        <v>13441</v>
      </c>
      <c r="H3" s="9">
        <f t="shared" ref="H3:H14" si="6">ROUND((E3/D3),0)</f>
        <v>11201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341</v>
      </c>
      <c r="R3" s="2">
        <v>5500000</v>
      </c>
    </row>
    <row r="4" spans="1:20" x14ac:dyDescent="0.25">
      <c r="A4" s="4">
        <f t="shared" si="0"/>
        <v>0</v>
      </c>
      <c r="B4" s="4">
        <f t="shared" si="1"/>
        <v>300</v>
      </c>
      <c r="C4" s="4">
        <f t="shared" ref="C4:C14" si="9">B4*1.2</f>
        <v>360</v>
      </c>
      <c r="D4" s="4">
        <f t="shared" si="2"/>
        <v>432</v>
      </c>
      <c r="E4" s="5">
        <f t="shared" si="3"/>
        <v>4000000</v>
      </c>
      <c r="F4" s="9">
        <f t="shared" si="4"/>
        <v>13333</v>
      </c>
      <c r="G4" s="9">
        <f t="shared" si="5"/>
        <v>11111</v>
      </c>
      <c r="H4" s="9">
        <f t="shared" si="6"/>
        <v>9259</v>
      </c>
      <c r="I4" s="4" t="e">
        <f>#REF!</f>
        <v>#REF!</v>
      </c>
      <c r="J4" s="4">
        <f t="shared" si="7"/>
        <v>0</v>
      </c>
      <c r="O4">
        <v>0</v>
      </c>
      <c r="P4">
        <v>360</v>
      </c>
      <c r="Q4">
        <f t="shared" si="8"/>
        <v>300</v>
      </c>
      <c r="R4" s="2">
        <v>4000000</v>
      </c>
    </row>
    <row r="5" spans="1:20" x14ac:dyDescent="0.25">
      <c r="A5" s="4">
        <f t="shared" si="0"/>
        <v>0</v>
      </c>
      <c r="B5" s="4">
        <f t="shared" si="1"/>
        <v>346</v>
      </c>
      <c r="C5" s="4">
        <f t="shared" si="9"/>
        <v>415.2</v>
      </c>
      <c r="D5" s="4">
        <f t="shared" si="2"/>
        <v>498.23999999999995</v>
      </c>
      <c r="E5" s="5">
        <f t="shared" si="3"/>
        <v>4780000</v>
      </c>
      <c r="F5" s="4">
        <f t="shared" si="4"/>
        <v>13815</v>
      </c>
      <c r="G5" s="4">
        <f t="shared" si="5"/>
        <v>11513</v>
      </c>
      <c r="H5" s="9">
        <f t="shared" si="6"/>
        <v>9594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346</v>
      </c>
      <c r="R5" s="2">
        <v>4780000</v>
      </c>
    </row>
    <row r="6" spans="1:20" s="54" customFormat="1" x14ac:dyDescent="0.25">
      <c r="A6" s="52">
        <f t="shared" ref="A6:A11" si="10">N6</f>
        <v>0</v>
      </c>
      <c r="B6" s="52">
        <f t="shared" ref="B6:B11" si="11">Q6</f>
        <v>525</v>
      </c>
      <c r="C6" s="52">
        <f t="shared" ref="C6:C11" si="12">B6*1.2</f>
        <v>630</v>
      </c>
      <c r="D6" s="52">
        <f t="shared" ref="D6:D11" si="13">C6*1.2</f>
        <v>756</v>
      </c>
      <c r="E6" s="53">
        <f t="shared" ref="E6:E11" si="14">R6</f>
        <v>10000000</v>
      </c>
      <c r="F6" s="52">
        <f t="shared" ref="F6:F11" si="15">ROUND((E6/B6),0)</f>
        <v>19048</v>
      </c>
      <c r="G6" s="52">
        <f t="shared" ref="G6:G11" si="16">ROUND((E6/C6),0)</f>
        <v>15873</v>
      </c>
      <c r="H6" s="52">
        <f t="shared" ref="H6:H11" si="17">ROUND((E6/D6),0)</f>
        <v>13228</v>
      </c>
      <c r="I6" s="52" t="e">
        <f>#REF!</f>
        <v>#REF!</v>
      </c>
      <c r="J6" s="52">
        <f t="shared" ref="J6:J11" si="18">S6</f>
        <v>0</v>
      </c>
      <c r="O6" s="54">
        <v>0</v>
      </c>
      <c r="P6" s="54">
        <f t="shared" ref="P6:P11" si="19">O6/1.2</f>
        <v>0</v>
      </c>
      <c r="Q6" s="54">
        <v>525</v>
      </c>
      <c r="R6" s="55">
        <v>10000000</v>
      </c>
    </row>
    <row r="7" spans="1:20" x14ac:dyDescent="0.25">
      <c r="A7" s="4">
        <f t="shared" ref="A7:A9" si="20">N7</f>
        <v>0</v>
      </c>
      <c r="B7" s="4">
        <f t="shared" ref="B7:B9" si="21">Q7</f>
        <v>566.66666666666674</v>
      </c>
      <c r="C7" s="4">
        <f t="shared" ref="C7:C9" si="22">B7*1.2</f>
        <v>680.00000000000011</v>
      </c>
      <c r="D7" s="4">
        <f t="shared" ref="D7:D9" si="23">C7*1.2</f>
        <v>816.00000000000011</v>
      </c>
      <c r="E7" s="5">
        <f t="shared" ref="E7:E9" si="24">R7</f>
        <v>7550000</v>
      </c>
      <c r="F7" s="4">
        <f t="shared" ref="F7:F9" si="25">ROUND((E7/B7),0)</f>
        <v>13324</v>
      </c>
      <c r="G7" s="4">
        <f t="shared" ref="G7:G9" si="26">ROUND((E7/C7),0)</f>
        <v>11103</v>
      </c>
      <c r="H7" s="9">
        <f t="shared" ref="H7:H9" si="27">ROUND((E7/D7),0)</f>
        <v>9252</v>
      </c>
      <c r="I7" s="4" t="e">
        <f>#REF!</f>
        <v>#REF!</v>
      </c>
      <c r="J7" s="4">
        <f t="shared" ref="J7:J9" si="28">S7</f>
        <v>0</v>
      </c>
      <c r="O7">
        <v>0</v>
      </c>
      <c r="P7">
        <v>680</v>
      </c>
      <c r="Q7">
        <f t="shared" ref="Q7:Q9" si="29">P7/1.2</f>
        <v>566.66666666666674</v>
      </c>
      <c r="R7" s="2">
        <v>7550000</v>
      </c>
    </row>
    <row r="8" spans="1:20" s="54" customFormat="1" x14ac:dyDescent="0.25">
      <c r="A8" s="52">
        <f t="shared" si="20"/>
        <v>0</v>
      </c>
      <c r="B8" s="52">
        <f t="shared" si="21"/>
        <v>446</v>
      </c>
      <c r="C8" s="52">
        <f t="shared" si="22"/>
        <v>535.19999999999993</v>
      </c>
      <c r="D8" s="52">
        <f t="shared" si="23"/>
        <v>642.2399999999999</v>
      </c>
      <c r="E8" s="53">
        <f t="shared" si="24"/>
        <v>7750000</v>
      </c>
      <c r="F8" s="52">
        <f t="shared" si="25"/>
        <v>17377</v>
      </c>
      <c r="G8" s="52">
        <f t="shared" si="26"/>
        <v>14481</v>
      </c>
      <c r="H8" s="52">
        <f t="shared" si="27"/>
        <v>12067</v>
      </c>
      <c r="I8" s="52" t="e">
        <f>#REF!</f>
        <v>#REF!</v>
      </c>
      <c r="J8" s="52">
        <f t="shared" si="28"/>
        <v>0</v>
      </c>
      <c r="O8" s="54">
        <v>0</v>
      </c>
      <c r="P8" s="54">
        <f t="shared" ref="P8:P9" si="30">O8/1.2</f>
        <v>0</v>
      </c>
      <c r="Q8" s="54">
        <v>446</v>
      </c>
      <c r="R8" s="55">
        <v>7750000</v>
      </c>
    </row>
    <row r="9" spans="1:20" x14ac:dyDescent="0.2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9" t="e">
        <f t="shared" si="27"/>
        <v>#DIV/0!</v>
      </c>
      <c r="I9" s="4" t="e">
        <f>#REF!</f>
        <v>#REF!</v>
      </c>
      <c r="J9" s="4">
        <f t="shared" si="28"/>
        <v>0</v>
      </c>
      <c r="O9">
        <v>0</v>
      </c>
      <c r="P9">
        <f t="shared" si="30"/>
        <v>0</v>
      </c>
      <c r="Q9">
        <f t="shared" si="29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ref="Q10:Q11" si="31">P10/1.2</f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31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9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20" s="54" customFormat="1" ht="14.25" customHeight="1" x14ac:dyDescent="0.25">
      <c r="A16" s="52">
        <f t="shared" ref="A16:A32" si="32">N16</f>
        <v>0</v>
      </c>
      <c r="B16" s="52">
        <f t="shared" ref="B16:B32" si="33">Q16</f>
        <v>750</v>
      </c>
      <c r="C16" s="52">
        <f>B16*1.2</f>
        <v>900</v>
      </c>
      <c r="D16" s="52">
        <f t="shared" ref="D16:D32" si="34">C16*1.2</f>
        <v>1080</v>
      </c>
      <c r="E16" s="53">
        <f t="shared" ref="E16:E32" si="35">R16</f>
        <v>16000000</v>
      </c>
      <c r="F16" s="52">
        <f t="shared" ref="F16:F32" si="36">ROUND((E16/B16),0)</f>
        <v>21333</v>
      </c>
      <c r="G16" s="52">
        <f t="shared" ref="G16:G32" si="37">ROUND((E16/C16),0)</f>
        <v>17778</v>
      </c>
      <c r="H16" s="52">
        <f t="shared" ref="H16:H32" si="38">ROUND((E16/D16),0)</f>
        <v>14815</v>
      </c>
      <c r="I16" s="52" t="e">
        <f>#REF!</f>
        <v>#REF!</v>
      </c>
      <c r="J16" s="52">
        <f t="shared" ref="J16:J32" si="39">S16</f>
        <v>0</v>
      </c>
      <c r="O16" s="54">
        <v>0</v>
      </c>
      <c r="P16" s="54">
        <f t="shared" ref="P16:Q32" si="40">O16/1.2</f>
        <v>0</v>
      </c>
      <c r="Q16" s="54">
        <v>750</v>
      </c>
      <c r="R16" s="55">
        <v>16000000</v>
      </c>
    </row>
    <row r="17" spans="1:18" ht="14.25" customHeight="1" x14ac:dyDescent="0.25">
      <c r="A17" s="4">
        <f t="shared" si="32"/>
        <v>0</v>
      </c>
      <c r="B17" s="4">
        <f t="shared" si="33"/>
        <v>470</v>
      </c>
      <c r="C17" s="4">
        <f t="shared" ref="C17:C32" si="41">B17*1.2</f>
        <v>564</v>
      </c>
      <c r="D17" s="4">
        <f t="shared" si="34"/>
        <v>676.8</v>
      </c>
      <c r="E17" s="5">
        <f t="shared" si="35"/>
        <v>9000000</v>
      </c>
      <c r="F17" s="9">
        <f t="shared" si="36"/>
        <v>19149</v>
      </c>
      <c r="G17" s="9">
        <f t="shared" si="37"/>
        <v>15957</v>
      </c>
      <c r="H17" s="9">
        <f t="shared" si="38"/>
        <v>13298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470</v>
      </c>
      <c r="R17" s="2">
        <v>9000000</v>
      </c>
    </row>
    <row r="18" spans="1:18" ht="14.25" customHeight="1" x14ac:dyDescent="0.25">
      <c r="A18" s="4">
        <f t="shared" si="32"/>
        <v>0</v>
      </c>
      <c r="B18" s="4">
        <f t="shared" si="33"/>
        <v>250</v>
      </c>
      <c r="C18" s="4">
        <f t="shared" si="41"/>
        <v>300</v>
      </c>
      <c r="D18" s="4">
        <f t="shared" si="34"/>
        <v>360</v>
      </c>
      <c r="E18" s="5">
        <f t="shared" si="35"/>
        <v>5000000</v>
      </c>
      <c r="F18" s="9">
        <f t="shared" si="36"/>
        <v>20000</v>
      </c>
      <c r="G18" s="9">
        <f t="shared" si="37"/>
        <v>16667</v>
      </c>
      <c r="H18" s="9">
        <f t="shared" si="38"/>
        <v>13889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250</v>
      </c>
      <c r="R18" s="2">
        <v>5000000</v>
      </c>
    </row>
    <row r="19" spans="1:18" s="54" customFormat="1" ht="14.25" customHeight="1" x14ac:dyDescent="0.25">
      <c r="A19" s="52">
        <f t="shared" si="32"/>
        <v>0</v>
      </c>
      <c r="B19" s="52">
        <f t="shared" si="33"/>
        <v>475</v>
      </c>
      <c r="C19" s="52">
        <f t="shared" si="41"/>
        <v>570</v>
      </c>
      <c r="D19" s="52">
        <f t="shared" si="34"/>
        <v>684</v>
      </c>
      <c r="E19" s="53">
        <f t="shared" si="35"/>
        <v>9500000</v>
      </c>
      <c r="F19" s="52">
        <f t="shared" si="36"/>
        <v>20000</v>
      </c>
      <c r="G19" s="52">
        <f t="shared" si="37"/>
        <v>16667</v>
      </c>
      <c r="H19" s="52">
        <f t="shared" si="38"/>
        <v>13889</v>
      </c>
      <c r="I19" s="52" t="e">
        <f>#REF!</f>
        <v>#REF!</v>
      </c>
      <c r="J19" s="52">
        <f t="shared" si="39"/>
        <v>0</v>
      </c>
      <c r="O19" s="54">
        <v>0</v>
      </c>
      <c r="P19" s="54">
        <f t="shared" si="40"/>
        <v>0</v>
      </c>
      <c r="Q19" s="54">
        <v>475</v>
      </c>
      <c r="R19" s="55">
        <v>9500000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E37" t="s">
        <v>38</v>
      </c>
      <c r="F37">
        <v>88.1</v>
      </c>
      <c r="G37">
        <f>F37*10.764</f>
        <v>948.30839999999989</v>
      </c>
      <c r="I37" s="4"/>
      <c r="J37" s="4"/>
      <c r="R37" s="2"/>
      <c r="X37" s="7"/>
      <c r="Y37" s="7"/>
    </row>
    <row r="38" spans="1:25" ht="14.25" customHeight="1" x14ac:dyDescent="0.3">
      <c r="F38"/>
      <c r="U38" s="30" t="s">
        <v>20</v>
      </c>
      <c r="V38" s="31"/>
      <c r="W38" s="32"/>
      <c r="X38" s="18"/>
      <c r="Y38" s="7"/>
    </row>
    <row r="39" spans="1:25" ht="38.25" customHeight="1" x14ac:dyDescent="0.3">
      <c r="G39">
        <f>G37*1500</f>
        <v>1422462.5999999999</v>
      </c>
      <c r="S39" s="10"/>
      <c r="T39" s="10"/>
      <c r="U39" s="30" t="s">
        <v>21</v>
      </c>
      <c r="V39" s="31">
        <v>2024</v>
      </c>
      <c r="W39" s="32"/>
      <c r="X39" s="18"/>
      <c r="Y39" s="7"/>
    </row>
    <row r="40" spans="1:25" ht="16.5" x14ac:dyDescent="0.3">
      <c r="G40">
        <v>775</v>
      </c>
      <c r="S40" s="10"/>
      <c r="T40" s="10"/>
      <c r="U40" s="33" t="s">
        <v>22</v>
      </c>
      <c r="V40" s="34">
        <v>2008</v>
      </c>
      <c r="W40" s="32" t="s">
        <v>37</v>
      </c>
      <c r="X40" s="18"/>
      <c r="Y40" s="7"/>
    </row>
    <row r="41" spans="1:25" ht="16.5" x14ac:dyDescent="0.3">
      <c r="G41" s="6"/>
      <c r="H41" s="6"/>
      <c r="S41" s="10"/>
      <c r="T41" s="10"/>
      <c r="U41" s="35" t="s">
        <v>23</v>
      </c>
      <c r="V41" s="34">
        <f>V39-V40</f>
        <v>16</v>
      </c>
      <c r="W41" s="32"/>
      <c r="X41" s="18"/>
      <c r="Y41" s="7"/>
    </row>
    <row r="42" spans="1:25" ht="16.5" x14ac:dyDescent="0.3">
      <c r="G42">
        <f>G37/G40</f>
        <v>1.2236237419354836</v>
      </c>
      <c r="S42" s="10"/>
      <c r="T42" s="10"/>
      <c r="U42" s="36"/>
      <c r="V42" s="34">
        <f>V41-60</f>
        <v>-44</v>
      </c>
      <c r="W42" s="32"/>
      <c r="X42" s="26"/>
      <c r="Y42" s="7"/>
    </row>
    <row r="43" spans="1:25" ht="16.5" x14ac:dyDescent="0.3">
      <c r="S43" s="10"/>
      <c r="T43" s="10"/>
      <c r="U43" s="36" t="s">
        <v>24</v>
      </c>
      <c r="V43" s="37">
        <f>948*2500</f>
        <v>2370000</v>
      </c>
      <c r="W43" s="32"/>
      <c r="X43" s="26"/>
      <c r="Y43" s="7"/>
    </row>
    <row r="44" spans="1:25" ht="16.5" x14ac:dyDescent="0.3">
      <c r="S44" s="10"/>
      <c r="T44" s="10"/>
      <c r="U44" s="36" t="s">
        <v>25</v>
      </c>
      <c r="V44" s="34"/>
      <c r="W44" s="32"/>
      <c r="X44" s="26"/>
      <c r="Y44" s="7"/>
    </row>
    <row r="45" spans="1:25" ht="39" customHeight="1" x14ac:dyDescent="0.3">
      <c r="P45" s="50" t="s">
        <v>36</v>
      </c>
      <c r="Q45" s="50"/>
      <c r="R45" s="50"/>
      <c r="S45" s="50"/>
      <c r="U45" s="36"/>
      <c r="V45" s="34"/>
      <c r="W45" s="32"/>
      <c r="X45" s="26"/>
      <c r="Y45" s="7"/>
    </row>
    <row r="46" spans="1:25" ht="16.5" x14ac:dyDescent="0.3">
      <c r="U46" s="36" t="s">
        <v>26</v>
      </c>
      <c r="V46" s="38">
        <f>100-10</f>
        <v>90</v>
      </c>
      <c r="W46" s="32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0" t="s">
        <v>27</v>
      </c>
      <c r="V47" s="34">
        <f>V46*16/60</f>
        <v>24</v>
      </c>
      <c r="W47" s="32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0"/>
      <c r="V48" s="39">
        <f>V47%</f>
        <v>0.24</v>
      </c>
      <c r="W48" s="32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0" t="s">
        <v>28</v>
      </c>
      <c r="V49" s="40">
        <f>ROUND((V43*V48),0)</f>
        <v>568800</v>
      </c>
      <c r="W49" s="32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0" t="s">
        <v>16</v>
      </c>
      <c r="V50" s="40">
        <v>948</v>
      </c>
      <c r="W50" s="32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6" t="s">
        <v>17</v>
      </c>
      <c r="V51" s="34">
        <v>16000</v>
      </c>
      <c r="W51" s="32"/>
      <c r="X51" s="18"/>
      <c r="Y51" s="7"/>
    </row>
    <row r="52" spans="15:25" ht="16.5" x14ac:dyDescent="0.3">
      <c r="S52" s="10"/>
      <c r="T52" s="10"/>
      <c r="U52" s="36" t="s">
        <v>29</v>
      </c>
      <c r="V52" s="37">
        <f>V51*V50</f>
        <v>15168000</v>
      </c>
      <c r="W52" s="47" t="s">
        <v>39</v>
      </c>
      <c r="X52" s="48" t="s">
        <v>40</v>
      </c>
      <c r="Y52" s="7"/>
    </row>
    <row r="53" spans="15:25" ht="16.5" x14ac:dyDescent="0.3">
      <c r="S53" s="10"/>
      <c r="T53" s="10"/>
      <c r="U53" s="41" t="s">
        <v>30</v>
      </c>
      <c r="V53" s="42">
        <f>V52-V49</f>
        <v>14599200</v>
      </c>
      <c r="W53" s="43">
        <f>V50*1500</f>
        <v>1422000</v>
      </c>
      <c r="X53" s="51">
        <f>V53+W53</f>
        <v>16021200</v>
      </c>
      <c r="Y53" s="7"/>
    </row>
    <row r="54" spans="15:25" ht="16.5" x14ac:dyDescent="0.3">
      <c r="P54" s="13" t="s">
        <v>14</v>
      </c>
      <c r="S54" s="10"/>
      <c r="T54" s="11"/>
      <c r="U54" s="41" t="s">
        <v>31</v>
      </c>
      <c r="V54" s="42">
        <f>V53*0.9</f>
        <v>13139280</v>
      </c>
      <c r="W54" s="32"/>
      <c r="X54" s="46">
        <f>X53*0.9</f>
        <v>14419080</v>
      </c>
      <c r="Y54" s="7"/>
    </row>
    <row r="55" spans="15:25" ht="16.5" x14ac:dyDescent="0.3">
      <c r="S55" s="11"/>
      <c r="T55" s="10"/>
      <c r="U55" s="41" t="s">
        <v>32</v>
      </c>
      <c r="V55" s="44">
        <f>V53*0.8</f>
        <v>11679360</v>
      </c>
      <c r="W55" s="32"/>
      <c r="X55" s="28">
        <f>X53*0.8</f>
        <v>12816960</v>
      </c>
      <c r="Y55" s="7"/>
    </row>
    <row r="56" spans="15:25" ht="16.5" x14ac:dyDescent="0.3">
      <c r="S56" s="10"/>
      <c r="T56" s="10"/>
      <c r="U56" s="41" t="s">
        <v>33</v>
      </c>
      <c r="V56" s="45">
        <f>V53*0.025/12</f>
        <v>30415</v>
      </c>
      <c r="W56" s="32"/>
      <c r="X56" s="29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2"/>
  <sheetViews>
    <sheetView zoomScaleNormal="100" workbookViewId="0">
      <selection activeCell="S13" sqref="S13"/>
    </sheetView>
  </sheetViews>
  <sheetFormatPr defaultRowHeight="15" x14ac:dyDescent="0.25"/>
  <sheetData>
    <row r="2" spans="1:19" x14ac:dyDescent="0.25">
      <c r="A2" s="6"/>
    </row>
    <row r="12" spans="1:19" x14ac:dyDescent="0.25">
      <c r="R12">
        <v>31.65</v>
      </c>
      <c r="S12">
        <f>R12*10.764</f>
        <v>340.68059999999997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S21" sqref="S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S14" sqref="S1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2024-11-04T09:04:44Z</dcterms:modified>
</cp:coreProperties>
</file>