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D:\Valuation Work\Land &amp; Building Folder\VAISHAVIK\Vaishavak 24.10.2024\"/>
    </mc:Choice>
  </mc:AlternateContent>
  <xr:revisionPtr revIDLastSave="0" documentId="13_ncr:1_{D40B897E-40D5-43ED-BC95-DFB689551598}" xr6:coauthVersionLast="47" xr6:coauthVersionMax="47" xr10:uidLastSave="{00000000-0000-0000-0000-000000000000}"/>
  <bookViews>
    <workbookView xWindow="2340" yWindow="735" windowWidth="14025" windowHeight="15465" xr2:uid="{00000000-000D-0000-FFFF-FFFF00000000}"/>
  </bookViews>
  <sheets>
    <sheet name="working Sheet" sheetId="2" r:id="rId1"/>
  </sheets>
  <definedNames>
    <definedName name="_xlnm._FilterDatabase" localSheetId="0" hidden="1">'working Sheet'!$A$1:$I$274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72" i="2" l="1"/>
  <c r="I250" i="2"/>
  <c r="I155" i="2"/>
  <c r="I127" i="2"/>
  <c r="I108" i="2"/>
  <c r="I107" i="2"/>
  <c r="I104" i="2"/>
  <c r="I93" i="2"/>
  <c r="I91" i="2"/>
  <c r="I90" i="2"/>
  <c r="I89" i="2"/>
  <c r="I78" i="2"/>
  <c r="I76" i="2"/>
  <c r="I75" i="2"/>
  <c r="I74" i="2"/>
  <c r="I53" i="2"/>
  <c r="I15" i="2"/>
  <c r="AE285" i="2"/>
  <c r="I254" i="2"/>
  <c r="I253" i="2"/>
  <c r="I225" i="2"/>
  <c r="I222" i="2"/>
  <c r="I221" i="2"/>
  <c r="I220" i="2"/>
  <c r="I85" i="2"/>
  <c r="I84" i="2"/>
  <c r="I73" i="2"/>
  <c r="I72" i="2"/>
  <c r="I71" i="2"/>
  <c r="I3" i="2" l="1"/>
  <c r="AA3" i="2" s="1"/>
  <c r="AE277" i="2"/>
  <c r="AA108" i="2"/>
  <c r="H277" i="2"/>
  <c r="AA53" i="2"/>
  <c r="AB275" i="2"/>
  <c r="AA48" i="2"/>
  <c r="AA102" i="2"/>
  <c r="AA143" i="2"/>
  <c r="AA166" i="2"/>
  <c r="I118" i="2"/>
  <c r="AA118" i="2" s="1"/>
  <c r="I134" i="2"/>
  <c r="AA134" i="2" s="1"/>
  <c r="I271" i="2"/>
  <c r="AA271" i="2" s="1"/>
  <c r="I270" i="2"/>
  <c r="AA270" i="2" s="1"/>
  <c r="G269" i="2"/>
  <c r="I269" i="2" s="1"/>
  <c r="AA269" i="2" s="1"/>
  <c r="I268" i="2"/>
  <c r="AA268" i="2" s="1"/>
  <c r="I267" i="2"/>
  <c r="AA267" i="2" s="1"/>
  <c r="I266" i="2"/>
  <c r="AA266" i="2" s="1"/>
  <c r="I265" i="2"/>
  <c r="AA265" i="2" s="1"/>
  <c r="I264" i="2"/>
  <c r="AA264" i="2" s="1"/>
  <c r="I263" i="2"/>
  <c r="AA263" i="2" s="1"/>
  <c r="I262" i="2"/>
  <c r="AA262" i="2" s="1"/>
  <c r="I261" i="2"/>
  <c r="AA261" i="2" s="1"/>
  <c r="I260" i="2"/>
  <c r="AA260" i="2" s="1"/>
  <c r="I259" i="2"/>
  <c r="AA259" i="2" s="1"/>
  <c r="I258" i="2"/>
  <c r="AA258" i="2" s="1"/>
  <c r="I257" i="2"/>
  <c r="AA257" i="2" s="1"/>
  <c r="I256" i="2"/>
  <c r="AA256" i="2" s="1"/>
  <c r="I255" i="2"/>
  <c r="AA255" i="2" s="1"/>
  <c r="AA254" i="2"/>
  <c r="AA253" i="2"/>
  <c r="I252" i="2"/>
  <c r="AA252" i="2" s="1"/>
  <c r="I251" i="2"/>
  <c r="AA251" i="2" s="1"/>
  <c r="AA250" i="2"/>
  <c r="I249" i="2"/>
  <c r="AA249" i="2" s="1"/>
  <c r="I248" i="2"/>
  <c r="AA248" i="2" s="1"/>
  <c r="I247" i="2"/>
  <c r="AA247" i="2" s="1"/>
  <c r="I246" i="2"/>
  <c r="AA246" i="2" s="1"/>
  <c r="I245" i="2"/>
  <c r="AA245" i="2" s="1"/>
  <c r="I244" i="2"/>
  <c r="AA244" i="2" s="1"/>
  <c r="I243" i="2"/>
  <c r="AA243" i="2" s="1"/>
  <c r="G242" i="2"/>
  <c r="I242" i="2" s="1"/>
  <c r="AA242" i="2" s="1"/>
  <c r="I241" i="2"/>
  <c r="AA241" i="2" s="1"/>
  <c r="I240" i="2"/>
  <c r="AA240" i="2" s="1"/>
  <c r="I239" i="2"/>
  <c r="AA239" i="2" s="1"/>
  <c r="I238" i="2"/>
  <c r="AA238" i="2" s="1"/>
  <c r="I237" i="2"/>
  <c r="AA237" i="2" s="1"/>
  <c r="I236" i="2"/>
  <c r="AA236" i="2" s="1"/>
  <c r="I235" i="2"/>
  <c r="AA235" i="2" s="1"/>
  <c r="I234" i="2"/>
  <c r="AA234" i="2" s="1"/>
  <c r="I233" i="2"/>
  <c r="AA233" i="2" s="1"/>
  <c r="I232" i="2"/>
  <c r="AA232" i="2" s="1"/>
  <c r="I231" i="2"/>
  <c r="AA231" i="2" s="1"/>
  <c r="I230" i="2"/>
  <c r="AA230" i="2" s="1"/>
  <c r="I229" i="2"/>
  <c r="AA229" i="2" s="1"/>
  <c r="I228" i="2"/>
  <c r="AA228" i="2" s="1"/>
  <c r="I227" i="2"/>
  <c r="AA227" i="2" s="1"/>
  <c r="I226" i="2"/>
  <c r="AA226" i="2" s="1"/>
  <c r="AA225" i="2"/>
  <c r="I224" i="2"/>
  <c r="AA224" i="2" s="1"/>
  <c r="I223" i="2"/>
  <c r="AA223" i="2" s="1"/>
  <c r="AA222" i="2"/>
  <c r="AA221" i="2"/>
  <c r="AA220" i="2"/>
  <c r="I219" i="2"/>
  <c r="AA219" i="2" s="1"/>
  <c r="I218" i="2"/>
  <c r="AA218" i="2" s="1"/>
  <c r="I217" i="2"/>
  <c r="AA217" i="2" s="1"/>
  <c r="I216" i="2"/>
  <c r="AA216" i="2" s="1"/>
  <c r="I215" i="2"/>
  <c r="AA215" i="2" s="1"/>
  <c r="I214" i="2"/>
  <c r="AA214" i="2" s="1"/>
  <c r="G213" i="2"/>
  <c r="I213" i="2" s="1"/>
  <c r="AA213" i="2" s="1"/>
  <c r="I212" i="2"/>
  <c r="AA212" i="2" s="1"/>
  <c r="I211" i="2"/>
  <c r="AA211" i="2" s="1"/>
  <c r="I210" i="2"/>
  <c r="AA210" i="2" s="1"/>
  <c r="I209" i="2"/>
  <c r="AA209" i="2" s="1"/>
  <c r="I208" i="2"/>
  <c r="AA208" i="2" s="1"/>
  <c r="I207" i="2"/>
  <c r="AA207" i="2" s="1"/>
  <c r="I206" i="2"/>
  <c r="AA206" i="2" s="1"/>
  <c r="I205" i="2"/>
  <c r="AA205" i="2" s="1"/>
  <c r="I204" i="2"/>
  <c r="AA204" i="2" s="1"/>
  <c r="I203" i="2"/>
  <c r="AA203" i="2" s="1"/>
  <c r="I202" i="2"/>
  <c r="AA202" i="2" s="1"/>
  <c r="I201" i="2"/>
  <c r="AA201" i="2" s="1"/>
  <c r="I200" i="2"/>
  <c r="AA200" i="2" s="1"/>
  <c r="I199" i="2"/>
  <c r="AA199" i="2" s="1"/>
  <c r="I198" i="2"/>
  <c r="AA198" i="2" s="1"/>
  <c r="I197" i="2"/>
  <c r="AA197" i="2" s="1"/>
  <c r="I196" i="2"/>
  <c r="AA196" i="2" s="1"/>
  <c r="I195" i="2"/>
  <c r="AA195" i="2" s="1"/>
  <c r="I194" i="2"/>
  <c r="AA194" i="2" s="1"/>
  <c r="I193" i="2"/>
  <c r="AA193" i="2" s="1"/>
  <c r="G192" i="2"/>
  <c r="I192" i="2" s="1"/>
  <c r="AA192" i="2" s="1"/>
  <c r="I191" i="2"/>
  <c r="AA191" i="2" s="1"/>
  <c r="I190" i="2"/>
  <c r="AA190" i="2" s="1"/>
  <c r="I189" i="2"/>
  <c r="AA189" i="2" s="1"/>
  <c r="I188" i="2"/>
  <c r="AA188" i="2" s="1"/>
  <c r="I187" i="2"/>
  <c r="AA187" i="2" s="1"/>
  <c r="I186" i="2"/>
  <c r="AA186" i="2" s="1"/>
  <c r="I185" i="2"/>
  <c r="AA185" i="2" s="1"/>
  <c r="I184" i="2"/>
  <c r="AA184" i="2" s="1"/>
  <c r="I183" i="2"/>
  <c r="AA183" i="2" s="1"/>
  <c r="I182" i="2"/>
  <c r="AA182" i="2" s="1"/>
  <c r="I181" i="2"/>
  <c r="AA181" i="2" s="1"/>
  <c r="G180" i="2"/>
  <c r="I180" i="2" s="1"/>
  <c r="AA180" i="2" s="1"/>
  <c r="I179" i="2"/>
  <c r="AA179" i="2" s="1"/>
  <c r="I178" i="2"/>
  <c r="AA178" i="2" s="1"/>
  <c r="I177" i="2"/>
  <c r="AA177" i="2" s="1"/>
  <c r="I176" i="2"/>
  <c r="AA176" i="2" s="1"/>
  <c r="I175" i="2"/>
  <c r="AA175" i="2" s="1"/>
  <c r="I174" i="2"/>
  <c r="AA174" i="2" s="1"/>
  <c r="I173" i="2"/>
  <c r="AA173" i="2" s="1"/>
  <c r="I172" i="2"/>
  <c r="AA172" i="2" s="1"/>
  <c r="G171" i="2"/>
  <c r="I171" i="2" s="1"/>
  <c r="AA171" i="2" s="1"/>
  <c r="I170" i="2"/>
  <c r="AA170" i="2" s="1"/>
  <c r="I169" i="2"/>
  <c r="AA169" i="2" s="1"/>
  <c r="I168" i="2"/>
  <c r="AA168" i="2" s="1"/>
  <c r="I167" i="2"/>
  <c r="AA167" i="2" s="1"/>
  <c r="I165" i="2"/>
  <c r="AA165" i="2" s="1"/>
  <c r="G164" i="2"/>
  <c r="I164" i="2" s="1"/>
  <c r="AA164" i="2" s="1"/>
  <c r="I163" i="2"/>
  <c r="AA163" i="2" s="1"/>
  <c r="G162" i="2"/>
  <c r="I162" i="2" s="1"/>
  <c r="AA162" i="2" s="1"/>
  <c r="G161" i="2"/>
  <c r="I161" i="2" s="1"/>
  <c r="AA161" i="2" s="1"/>
  <c r="G160" i="2"/>
  <c r="I160" i="2" s="1"/>
  <c r="AA160" i="2" s="1"/>
  <c r="I159" i="2"/>
  <c r="AA159" i="2" s="1"/>
  <c r="I158" i="2"/>
  <c r="AA158" i="2" s="1"/>
  <c r="G157" i="2"/>
  <c r="I157" i="2" s="1"/>
  <c r="AA157" i="2" s="1"/>
  <c r="I156" i="2"/>
  <c r="AA156" i="2" s="1"/>
  <c r="AA155" i="2"/>
  <c r="I154" i="2"/>
  <c r="AA154" i="2" s="1"/>
  <c r="I153" i="2"/>
  <c r="AA153" i="2" s="1"/>
  <c r="G152" i="2"/>
  <c r="I152" i="2" s="1"/>
  <c r="AA152" i="2" s="1"/>
  <c r="I151" i="2"/>
  <c r="AA151" i="2" s="1"/>
  <c r="I150" i="2"/>
  <c r="AA150" i="2" s="1"/>
  <c r="I149" i="2"/>
  <c r="AA149" i="2" s="1"/>
  <c r="I148" i="2"/>
  <c r="AA148" i="2" s="1"/>
  <c r="I147" i="2"/>
  <c r="AA147" i="2" s="1"/>
  <c r="G146" i="2"/>
  <c r="I146" i="2" s="1"/>
  <c r="AA146" i="2" s="1"/>
  <c r="I145" i="2"/>
  <c r="AA145" i="2" s="1"/>
  <c r="G144" i="2"/>
  <c r="I144" i="2" s="1"/>
  <c r="AA144" i="2" s="1"/>
  <c r="I142" i="2"/>
  <c r="AA142" i="2" s="1"/>
  <c r="I141" i="2"/>
  <c r="AA141" i="2" s="1"/>
  <c r="I140" i="2"/>
  <c r="AA140" i="2" s="1"/>
  <c r="I139" i="2"/>
  <c r="AA139" i="2" s="1"/>
  <c r="I138" i="2"/>
  <c r="AA138" i="2" s="1"/>
  <c r="I137" i="2"/>
  <c r="AA137" i="2" s="1"/>
  <c r="I136" i="2"/>
  <c r="AA136" i="2" s="1"/>
  <c r="I135" i="2"/>
  <c r="AA135" i="2" s="1"/>
  <c r="I133" i="2"/>
  <c r="AA133" i="2" s="1"/>
  <c r="I132" i="2"/>
  <c r="AA132" i="2" s="1"/>
  <c r="I131" i="2"/>
  <c r="AA131" i="2" s="1"/>
  <c r="I130" i="2"/>
  <c r="AA130" i="2" s="1"/>
  <c r="I129" i="2"/>
  <c r="AA129" i="2" s="1"/>
  <c r="I128" i="2"/>
  <c r="AA128" i="2" s="1"/>
  <c r="AA127" i="2"/>
  <c r="I126" i="2"/>
  <c r="AA126" i="2" s="1"/>
  <c r="I125" i="2"/>
  <c r="AA125" i="2" s="1"/>
  <c r="I124" i="2"/>
  <c r="AA124" i="2" s="1"/>
  <c r="I123" i="2"/>
  <c r="AA123" i="2" s="1"/>
  <c r="I122" i="2"/>
  <c r="AA122" i="2" s="1"/>
  <c r="I121" i="2"/>
  <c r="AA121" i="2" s="1"/>
  <c r="I120" i="2"/>
  <c r="AA120" i="2" s="1"/>
  <c r="I119" i="2"/>
  <c r="AA119" i="2" s="1"/>
  <c r="I117" i="2"/>
  <c r="AA117" i="2" s="1"/>
  <c r="I116" i="2"/>
  <c r="AA116" i="2" s="1"/>
  <c r="I115" i="2"/>
  <c r="AA115" i="2" s="1"/>
  <c r="I114" i="2"/>
  <c r="AA114" i="2" s="1"/>
  <c r="I113" i="2"/>
  <c r="AA113" i="2" s="1"/>
  <c r="I112" i="2"/>
  <c r="AA112" i="2" s="1"/>
  <c r="I111" i="2"/>
  <c r="AA111" i="2" s="1"/>
  <c r="I110" i="2"/>
  <c r="AA110" i="2" s="1"/>
  <c r="I109" i="2"/>
  <c r="AA109" i="2" s="1"/>
  <c r="AA107" i="2"/>
  <c r="I106" i="2"/>
  <c r="AA106" i="2" s="1"/>
  <c r="I105" i="2"/>
  <c r="AA105" i="2" s="1"/>
  <c r="AA104" i="2"/>
  <c r="G103" i="2"/>
  <c r="I103" i="2" s="1"/>
  <c r="AA103" i="2" s="1"/>
  <c r="G101" i="2"/>
  <c r="I101" i="2" s="1"/>
  <c r="I100" i="2"/>
  <c r="AA100" i="2" s="1"/>
  <c r="I99" i="2"/>
  <c r="AA99" i="2" s="1"/>
  <c r="I98" i="2"/>
  <c r="AA98" i="2" s="1"/>
  <c r="I97" i="2"/>
  <c r="AA97" i="2" s="1"/>
  <c r="I96" i="2"/>
  <c r="AA96" i="2" s="1"/>
  <c r="I95" i="2"/>
  <c r="AA95" i="2" s="1"/>
  <c r="I94" i="2"/>
  <c r="AA94" i="2" s="1"/>
  <c r="AA93" i="2"/>
  <c r="I92" i="2"/>
  <c r="AA92" i="2" s="1"/>
  <c r="AA91" i="2"/>
  <c r="AA90" i="2"/>
  <c r="AA89" i="2"/>
  <c r="I88" i="2"/>
  <c r="AA88" i="2" s="1"/>
  <c r="I87" i="2"/>
  <c r="AA87" i="2" s="1"/>
  <c r="I86" i="2"/>
  <c r="AA86" i="2" s="1"/>
  <c r="AA85" i="2"/>
  <c r="AA84" i="2"/>
  <c r="G83" i="2"/>
  <c r="I83" i="2" s="1"/>
  <c r="AA83" i="2" s="1"/>
  <c r="I82" i="2"/>
  <c r="AA82" i="2" s="1"/>
  <c r="I81" i="2"/>
  <c r="AA81" i="2" s="1"/>
  <c r="I80" i="2"/>
  <c r="AA80" i="2" s="1"/>
  <c r="I79" i="2"/>
  <c r="AA79" i="2" s="1"/>
  <c r="AA78" i="2"/>
  <c r="I77" i="2"/>
  <c r="AA77" i="2" s="1"/>
  <c r="AA76" i="2"/>
  <c r="AA75" i="2"/>
  <c r="AA74" i="2"/>
  <c r="AA73" i="2"/>
  <c r="AA72" i="2"/>
  <c r="AA71" i="2"/>
  <c r="I70" i="2"/>
  <c r="AA70" i="2" s="1"/>
  <c r="I69" i="2"/>
  <c r="AA69" i="2" s="1"/>
  <c r="I68" i="2"/>
  <c r="AA68" i="2" s="1"/>
  <c r="I67" i="2"/>
  <c r="AA67" i="2" s="1"/>
  <c r="I66" i="2"/>
  <c r="AA66" i="2" s="1"/>
  <c r="I65" i="2"/>
  <c r="AA65" i="2" s="1"/>
  <c r="I64" i="2"/>
  <c r="AA64" i="2" s="1"/>
  <c r="I63" i="2"/>
  <c r="AA63" i="2" s="1"/>
  <c r="I62" i="2"/>
  <c r="AA62" i="2" s="1"/>
  <c r="I61" i="2"/>
  <c r="AA61" i="2" s="1"/>
  <c r="I60" i="2"/>
  <c r="AA60" i="2" s="1"/>
  <c r="I59" i="2"/>
  <c r="AA59" i="2" s="1"/>
  <c r="I58" i="2"/>
  <c r="AA58" i="2" s="1"/>
  <c r="I57" i="2"/>
  <c r="AA57" i="2" s="1"/>
  <c r="I56" i="2"/>
  <c r="AA56" i="2" s="1"/>
  <c r="I55" i="2"/>
  <c r="AA55" i="2" s="1"/>
  <c r="G54" i="2"/>
  <c r="I54" i="2" s="1"/>
  <c r="I52" i="2"/>
  <c r="AA52" i="2" s="1"/>
  <c r="I51" i="2"/>
  <c r="AA51" i="2" s="1"/>
  <c r="I50" i="2"/>
  <c r="AA50" i="2" s="1"/>
  <c r="G49" i="2"/>
  <c r="I49" i="2" s="1"/>
  <c r="AA49" i="2" s="1"/>
  <c r="I47" i="2"/>
  <c r="AA47" i="2" s="1"/>
  <c r="I46" i="2"/>
  <c r="AA46" i="2" s="1"/>
  <c r="I45" i="2"/>
  <c r="AA45" i="2" s="1"/>
  <c r="I44" i="2"/>
  <c r="AA44" i="2" s="1"/>
  <c r="I43" i="2"/>
  <c r="AA43" i="2" s="1"/>
  <c r="I42" i="2"/>
  <c r="AA42" i="2" s="1"/>
  <c r="I41" i="2"/>
  <c r="AA41" i="2" s="1"/>
  <c r="I40" i="2"/>
  <c r="AA40" i="2" s="1"/>
  <c r="I39" i="2"/>
  <c r="AA39" i="2" s="1"/>
  <c r="I38" i="2"/>
  <c r="AA38" i="2" s="1"/>
  <c r="G37" i="2"/>
  <c r="I37" i="2" s="1"/>
  <c r="I36" i="2"/>
  <c r="AA36" i="2" s="1"/>
  <c r="I35" i="2"/>
  <c r="AA35" i="2" s="1"/>
  <c r="I34" i="2"/>
  <c r="AA34" i="2" s="1"/>
  <c r="I33" i="2"/>
  <c r="AA33" i="2" s="1"/>
  <c r="I32" i="2"/>
  <c r="AA32" i="2" s="1"/>
  <c r="I31" i="2"/>
  <c r="AA31" i="2" s="1"/>
  <c r="I30" i="2"/>
  <c r="AA30" i="2" s="1"/>
  <c r="G29" i="2"/>
  <c r="G28" i="2"/>
  <c r="I28" i="2" s="1"/>
  <c r="AA28" i="2" s="1"/>
  <c r="I27" i="2"/>
  <c r="AA27" i="2" s="1"/>
  <c r="I26" i="2"/>
  <c r="AA26" i="2" s="1"/>
  <c r="I25" i="2"/>
  <c r="AA25" i="2" s="1"/>
  <c r="I24" i="2"/>
  <c r="AA24" i="2" s="1"/>
  <c r="I23" i="2"/>
  <c r="AA23" i="2" s="1"/>
  <c r="I22" i="2"/>
  <c r="AA22" i="2" s="1"/>
  <c r="I21" i="2"/>
  <c r="AA21" i="2" s="1"/>
  <c r="I20" i="2"/>
  <c r="AA20" i="2" s="1"/>
  <c r="I19" i="2"/>
  <c r="AA19" i="2" s="1"/>
  <c r="I18" i="2"/>
  <c r="AA18" i="2" s="1"/>
  <c r="I17" i="2"/>
  <c r="AA17" i="2" s="1"/>
  <c r="I16" i="2"/>
  <c r="AA16" i="2" s="1"/>
  <c r="AA15" i="2"/>
  <c r="I14" i="2"/>
  <c r="AA14" i="2" s="1"/>
  <c r="I13" i="2"/>
  <c r="AA13" i="2" s="1"/>
  <c r="I12" i="2"/>
  <c r="AA12" i="2" s="1"/>
  <c r="G11" i="2"/>
  <c r="I11" i="2" s="1"/>
  <c r="AA11" i="2" s="1"/>
  <c r="I10" i="2"/>
  <c r="AA10" i="2" s="1"/>
  <c r="G9" i="2"/>
  <c r="I9" i="2" s="1"/>
  <c r="AA9" i="2" s="1"/>
  <c r="G8" i="2"/>
  <c r="I8" i="2" s="1"/>
  <c r="AA8" i="2" s="1"/>
  <c r="G7" i="2"/>
  <c r="I7" i="2" s="1"/>
  <c r="AA7" i="2" s="1"/>
  <c r="I6" i="2"/>
  <c r="AA6" i="2" s="1"/>
  <c r="I5" i="2"/>
  <c r="AA5" i="2" s="1"/>
  <c r="I4" i="2"/>
  <c r="AA4" i="2" s="1"/>
  <c r="I2" i="2"/>
  <c r="AA2" i="2" s="1"/>
  <c r="AC6" i="2"/>
  <c r="AD6" i="2" s="1"/>
  <c r="AC10" i="2"/>
  <c r="AD10" i="2" s="1"/>
  <c r="AC14" i="2"/>
  <c r="AD14" i="2" s="1"/>
  <c r="AC18" i="2"/>
  <c r="AD18" i="2" s="1"/>
  <c r="AC22" i="2"/>
  <c r="AD22" i="2" s="1"/>
  <c r="AC26" i="2"/>
  <c r="AD26" i="2" s="1"/>
  <c r="AC30" i="2"/>
  <c r="AD30" i="2" s="1"/>
  <c r="AC34" i="2"/>
  <c r="AD34" i="2" s="1"/>
  <c r="AC38" i="2"/>
  <c r="AD38" i="2" s="1"/>
  <c r="AC42" i="2"/>
  <c r="AD42" i="2" s="1"/>
  <c r="AC46" i="2"/>
  <c r="AD46" i="2" s="1"/>
  <c r="AC2" i="2"/>
  <c r="AC273" i="2"/>
  <c r="AD273" i="2" s="1"/>
  <c r="AB272" i="2"/>
  <c r="X272" i="2"/>
  <c r="N272" i="2"/>
  <c r="H272" i="2"/>
  <c r="AC271" i="2"/>
  <c r="AD271" i="2" s="1"/>
  <c r="AC270" i="2"/>
  <c r="AD270" i="2" s="1"/>
  <c r="AC269" i="2"/>
  <c r="AD269" i="2" s="1"/>
  <c r="AC268" i="2"/>
  <c r="AD268" i="2" s="1"/>
  <c r="AC267" i="2"/>
  <c r="AD267" i="2" s="1"/>
  <c r="AC266" i="2"/>
  <c r="AD266" i="2" s="1"/>
  <c r="AC265" i="2"/>
  <c r="AD265" i="2" s="1"/>
  <c r="AC264" i="2"/>
  <c r="AD264" i="2" s="1"/>
  <c r="AC263" i="2"/>
  <c r="AD263" i="2" s="1"/>
  <c r="AC262" i="2"/>
  <c r="AD262" i="2" s="1"/>
  <c r="AC261" i="2"/>
  <c r="AD261" i="2" s="1"/>
  <c r="AC260" i="2"/>
  <c r="AD260" i="2" s="1"/>
  <c r="AC259" i="2"/>
  <c r="AD259" i="2" s="1"/>
  <c r="AC258" i="2"/>
  <c r="AD258" i="2" s="1"/>
  <c r="AC257" i="2"/>
  <c r="AD257" i="2" s="1"/>
  <c r="AC256" i="2"/>
  <c r="AD256" i="2" s="1"/>
  <c r="AC255" i="2"/>
  <c r="AD255" i="2" s="1"/>
  <c r="AC254" i="2"/>
  <c r="AD254" i="2" s="1"/>
  <c r="AC253" i="2"/>
  <c r="AD253" i="2" s="1"/>
  <c r="AC252" i="2"/>
  <c r="AD252" i="2" s="1"/>
  <c r="AC251" i="2"/>
  <c r="AD251" i="2" s="1"/>
  <c r="AC250" i="2"/>
  <c r="AD250" i="2" s="1"/>
  <c r="AC249" i="2"/>
  <c r="AD249" i="2" s="1"/>
  <c r="AC248" i="2"/>
  <c r="AD248" i="2" s="1"/>
  <c r="AC247" i="2"/>
  <c r="AD247" i="2" s="1"/>
  <c r="AC246" i="2"/>
  <c r="AD246" i="2" s="1"/>
  <c r="AC245" i="2"/>
  <c r="AD245" i="2" s="1"/>
  <c r="AC244" i="2"/>
  <c r="AD244" i="2" s="1"/>
  <c r="AC243" i="2"/>
  <c r="AD243" i="2" s="1"/>
  <c r="AC242" i="2"/>
  <c r="AD242" i="2" s="1"/>
  <c r="AC241" i="2"/>
  <c r="AD241" i="2" s="1"/>
  <c r="AC240" i="2"/>
  <c r="AD240" i="2" s="1"/>
  <c r="AC239" i="2"/>
  <c r="AD239" i="2" s="1"/>
  <c r="AC238" i="2"/>
  <c r="AD238" i="2" s="1"/>
  <c r="AC237" i="2"/>
  <c r="AD237" i="2" s="1"/>
  <c r="AC236" i="2"/>
  <c r="AD236" i="2" s="1"/>
  <c r="AC235" i="2"/>
  <c r="AD235" i="2" s="1"/>
  <c r="AC234" i="2"/>
  <c r="AD234" i="2" s="1"/>
  <c r="AC233" i="2"/>
  <c r="AD233" i="2" s="1"/>
  <c r="AC232" i="2"/>
  <c r="AD232" i="2" s="1"/>
  <c r="AC231" i="2"/>
  <c r="AD231" i="2" s="1"/>
  <c r="AC230" i="2"/>
  <c r="AD230" i="2" s="1"/>
  <c r="AC229" i="2"/>
  <c r="AD229" i="2" s="1"/>
  <c r="AC228" i="2"/>
  <c r="AD228" i="2" s="1"/>
  <c r="AC227" i="2"/>
  <c r="AD227" i="2" s="1"/>
  <c r="AC226" i="2"/>
  <c r="AD226" i="2" s="1"/>
  <c r="AC225" i="2"/>
  <c r="AD225" i="2" s="1"/>
  <c r="AC224" i="2"/>
  <c r="AD224" i="2" s="1"/>
  <c r="AC223" i="2"/>
  <c r="AD223" i="2" s="1"/>
  <c r="AC222" i="2"/>
  <c r="AD222" i="2" s="1"/>
  <c r="AC221" i="2"/>
  <c r="AD221" i="2" s="1"/>
  <c r="AC220" i="2"/>
  <c r="AD220" i="2" s="1"/>
  <c r="AC219" i="2"/>
  <c r="AD219" i="2" s="1"/>
  <c r="AC218" i="2"/>
  <c r="AD218" i="2" s="1"/>
  <c r="AC217" i="2"/>
  <c r="AD217" i="2" s="1"/>
  <c r="AC216" i="2"/>
  <c r="AD216" i="2" s="1"/>
  <c r="AC215" i="2"/>
  <c r="AD215" i="2" s="1"/>
  <c r="AC214" i="2"/>
  <c r="AD214" i="2" s="1"/>
  <c r="AC213" i="2"/>
  <c r="AD213" i="2" s="1"/>
  <c r="AC212" i="2"/>
  <c r="AD212" i="2" s="1"/>
  <c r="AC211" i="2"/>
  <c r="AD211" i="2" s="1"/>
  <c r="AC210" i="2"/>
  <c r="AD210" i="2" s="1"/>
  <c r="AC209" i="2"/>
  <c r="AD209" i="2" s="1"/>
  <c r="AC208" i="2"/>
  <c r="AD208" i="2" s="1"/>
  <c r="AC207" i="2"/>
  <c r="AD207" i="2" s="1"/>
  <c r="AC206" i="2"/>
  <c r="AD206" i="2" s="1"/>
  <c r="AC205" i="2"/>
  <c r="AD205" i="2" s="1"/>
  <c r="AC204" i="2"/>
  <c r="AD204" i="2" s="1"/>
  <c r="AC203" i="2"/>
  <c r="AD203" i="2" s="1"/>
  <c r="AC202" i="2"/>
  <c r="AD202" i="2" s="1"/>
  <c r="AC201" i="2"/>
  <c r="AD201" i="2" s="1"/>
  <c r="AC200" i="2"/>
  <c r="AD200" i="2" s="1"/>
  <c r="AC199" i="2"/>
  <c r="AD199" i="2" s="1"/>
  <c r="AC198" i="2"/>
  <c r="AD198" i="2" s="1"/>
  <c r="AC197" i="2"/>
  <c r="AD197" i="2" s="1"/>
  <c r="AC196" i="2"/>
  <c r="AD196" i="2" s="1"/>
  <c r="AC195" i="2"/>
  <c r="AD195" i="2" s="1"/>
  <c r="AC194" i="2"/>
  <c r="AD194" i="2" s="1"/>
  <c r="AC193" i="2"/>
  <c r="AD193" i="2" s="1"/>
  <c r="AC192" i="2"/>
  <c r="AD192" i="2" s="1"/>
  <c r="AC191" i="2"/>
  <c r="AD191" i="2" s="1"/>
  <c r="AC190" i="2"/>
  <c r="AD190" i="2" s="1"/>
  <c r="AC189" i="2"/>
  <c r="AD189" i="2" s="1"/>
  <c r="AC188" i="2"/>
  <c r="AD188" i="2" s="1"/>
  <c r="AC187" i="2"/>
  <c r="AD187" i="2" s="1"/>
  <c r="AC186" i="2"/>
  <c r="AD186" i="2" s="1"/>
  <c r="AC185" i="2"/>
  <c r="AD185" i="2" s="1"/>
  <c r="AC184" i="2"/>
  <c r="AD184" i="2" s="1"/>
  <c r="AC183" i="2"/>
  <c r="AD183" i="2" s="1"/>
  <c r="AC182" i="2"/>
  <c r="AD182" i="2" s="1"/>
  <c r="AC181" i="2"/>
  <c r="AD181" i="2" s="1"/>
  <c r="AC180" i="2"/>
  <c r="AD180" i="2" s="1"/>
  <c r="AC179" i="2"/>
  <c r="AD179" i="2" s="1"/>
  <c r="AC178" i="2"/>
  <c r="AD178" i="2" s="1"/>
  <c r="AC177" i="2"/>
  <c r="AD177" i="2" s="1"/>
  <c r="AC176" i="2"/>
  <c r="AD176" i="2" s="1"/>
  <c r="AC175" i="2"/>
  <c r="AD175" i="2" s="1"/>
  <c r="AC174" i="2"/>
  <c r="AD174" i="2" s="1"/>
  <c r="AC173" i="2"/>
  <c r="AD173" i="2" s="1"/>
  <c r="AC172" i="2"/>
  <c r="AD172" i="2" s="1"/>
  <c r="AC171" i="2"/>
  <c r="AD171" i="2" s="1"/>
  <c r="AC170" i="2"/>
  <c r="AD170" i="2" s="1"/>
  <c r="AC169" i="2"/>
  <c r="AD169" i="2" s="1"/>
  <c r="AC168" i="2"/>
  <c r="AD168" i="2" s="1"/>
  <c r="AC167" i="2"/>
  <c r="AD167" i="2" s="1"/>
  <c r="AC165" i="2"/>
  <c r="AD165" i="2" s="1"/>
  <c r="AC164" i="2"/>
  <c r="AD164" i="2" s="1"/>
  <c r="AC163" i="2"/>
  <c r="AD163" i="2" s="1"/>
  <c r="AC162" i="2"/>
  <c r="AD162" i="2" s="1"/>
  <c r="AC161" i="2"/>
  <c r="AD161" i="2" s="1"/>
  <c r="AC160" i="2"/>
  <c r="AD160" i="2" s="1"/>
  <c r="AC159" i="2"/>
  <c r="AD159" i="2" s="1"/>
  <c r="AC158" i="2"/>
  <c r="AD158" i="2" s="1"/>
  <c r="AC157" i="2"/>
  <c r="AD157" i="2" s="1"/>
  <c r="AC156" i="2"/>
  <c r="AD156" i="2" s="1"/>
  <c r="AC155" i="2"/>
  <c r="AD155" i="2" s="1"/>
  <c r="AC154" i="2"/>
  <c r="AD154" i="2" s="1"/>
  <c r="AC153" i="2"/>
  <c r="AD153" i="2" s="1"/>
  <c r="AC152" i="2"/>
  <c r="AD152" i="2" s="1"/>
  <c r="AC151" i="2"/>
  <c r="AD151" i="2" s="1"/>
  <c r="AC150" i="2"/>
  <c r="AD150" i="2" s="1"/>
  <c r="AC149" i="2"/>
  <c r="AD149" i="2" s="1"/>
  <c r="AC148" i="2"/>
  <c r="AD148" i="2" s="1"/>
  <c r="AC147" i="2"/>
  <c r="AD147" i="2" s="1"/>
  <c r="AC146" i="2"/>
  <c r="AD146" i="2" s="1"/>
  <c r="AC145" i="2"/>
  <c r="AD145" i="2" s="1"/>
  <c r="AC144" i="2"/>
  <c r="AD144" i="2" s="1"/>
  <c r="AC142" i="2"/>
  <c r="AD142" i="2" s="1"/>
  <c r="AC141" i="2"/>
  <c r="AD141" i="2" s="1"/>
  <c r="AC140" i="2"/>
  <c r="AD140" i="2" s="1"/>
  <c r="AC139" i="2"/>
  <c r="AD139" i="2" s="1"/>
  <c r="AC138" i="2"/>
  <c r="AD138" i="2" s="1"/>
  <c r="AC137" i="2"/>
  <c r="AD137" i="2" s="1"/>
  <c r="AC136" i="2"/>
  <c r="AD136" i="2" s="1"/>
  <c r="AC135" i="2"/>
  <c r="AD135" i="2" s="1"/>
  <c r="AC134" i="2"/>
  <c r="AD134" i="2" s="1"/>
  <c r="AC133" i="2"/>
  <c r="AD133" i="2" s="1"/>
  <c r="AC132" i="2"/>
  <c r="AD132" i="2" s="1"/>
  <c r="AC131" i="2"/>
  <c r="AD131" i="2" s="1"/>
  <c r="AC130" i="2"/>
  <c r="AD130" i="2" s="1"/>
  <c r="AC129" i="2"/>
  <c r="AD129" i="2" s="1"/>
  <c r="AC128" i="2"/>
  <c r="AD128" i="2" s="1"/>
  <c r="AC127" i="2"/>
  <c r="AD127" i="2" s="1"/>
  <c r="AC126" i="2"/>
  <c r="AD126" i="2" s="1"/>
  <c r="AC125" i="2"/>
  <c r="AD125" i="2" s="1"/>
  <c r="AC124" i="2"/>
  <c r="AD124" i="2" s="1"/>
  <c r="AC123" i="2"/>
  <c r="AD123" i="2" s="1"/>
  <c r="AC122" i="2"/>
  <c r="AD122" i="2" s="1"/>
  <c r="AC121" i="2"/>
  <c r="AD121" i="2" s="1"/>
  <c r="AC120" i="2"/>
  <c r="AD120" i="2" s="1"/>
  <c r="AC119" i="2"/>
  <c r="AD119" i="2" s="1"/>
  <c r="AC118" i="2"/>
  <c r="AD118" i="2" s="1"/>
  <c r="AC117" i="2"/>
  <c r="AD117" i="2" s="1"/>
  <c r="AC116" i="2"/>
  <c r="AD116" i="2" s="1"/>
  <c r="AC115" i="2"/>
  <c r="AD115" i="2" s="1"/>
  <c r="AC114" i="2"/>
  <c r="AD114" i="2" s="1"/>
  <c r="AC113" i="2"/>
  <c r="AD113" i="2" s="1"/>
  <c r="AC112" i="2"/>
  <c r="AD112" i="2" s="1"/>
  <c r="AC111" i="2"/>
  <c r="AD111" i="2" s="1"/>
  <c r="AC110" i="2"/>
  <c r="AD110" i="2" s="1"/>
  <c r="AC109" i="2"/>
  <c r="AD109" i="2" s="1"/>
  <c r="AC108" i="2"/>
  <c r="AD108" i="2" s="1"/>
  <c r="AC107" i="2"/>
  <c r="AD107" i="2" s="1"/>
  <c r="AC106" i="2"/>
  <c r="AD106" i="2" s="1"/>
  <c r="AC105" i="2"/>
  <c r="AD105" i="2" s="1"/>
  <c r="AC104" i="2"/>
  <c r="AD104" i="2" s="1"/>
  <c r="AC103" i="2"/>
  <c r="AD103" i="2" s="1"/>
  <c r="AC101" i="2"/>
  <c r="AD101" i="2" s="1"/>
  <c r="AC100" i="2"/>
  <c r="AD100" i="2" s="1"/>
  <c r="AC99" i="2"/>
  <c r="AD99" i="2" s="1"/>
  <c r="AC98" i="2"/>
  <c r="AD98" i="2" s="1"/>
  <c r="AC97" i="2"/>
  <c r="AD97" i="2" s="1"/>
  <c r="AC96" i="2"/>
  <c r="AD96" i="2" s="1"/>
  <c r="AC95" i="2"/>
  <c r="AD95" i="2" s="1"/>
  <c r="AC94" i="2"/>
  <c r="AD94" i="2" s="1"/>
  <c r="AC93" i="2"/>
  <c r="AD93" i="2" s="1"/>
  <c r="AC92" i="2"/>
  <c r="AD92" i="2" s="1"/>
  <c r="AC91" i="2"/>
  <c r="AD91" i="2" s="1"/>
  <c r="AC90" i="2"/>
  <c r="AD90" i="2" s="1"/>
  <c r="AC89" i="2"/>
  <c r="AD89" i="2" s="1"/>
  <c r="AC88" i="2"/>
  <c r="AD88" i="2" s="1"/>
  <c r="AC87" i="2"/>
  <c r="AD87" i="2" s="1"/>
  <c r="AC86" i="2"/>
  <c r="AD86" i="2" s="1"/>
  <c r="AC85" i="2"/>
  <c r="AD85" i="2" s="1"/>
  <c r="AC84" i="2"/>
  <c r="AD84" i="2" s="1"/>
  <c r="AC83" i="2"/>
  <c r="AD83" i="2" s="1"/>
  <c r="AC82" i="2"/>
  <c r="AD82" i="2" s="1"/>
  <c r="AC81" i="2"/>
  <c r="AD81" i="2" s="1"/>
  <c r="AC80" i="2"/>
  <c r="AD80" i="2" s="1"/>
  <c r="AC79" i="2"/>
  <c r="AD79" i="2" s="1"/>
  <c r="AC78" i="2"/>
  <c r="AD78" i="2" s="1"/>
  <c r="AC77" i="2"/>
  <c r="AD77" i="2" s="1"/>
  <c r="AC76" i="2"/>
  <c r="AD76" i="2" s="1"/>
  <c r="AC75" i="2"/>
  <c r="AD75" i="2" s="1"/>
  <c r="AC74" i="2"/>
  <c r="AD74" i="2" s="1"/>
  <c r="AC73" i="2"/>
  <c r="AD73" i="2" s="1"/>
  <c r="AC72" i="2"/>
  <c r="AD72" i="2" s="1"/>
  <c r="AC71" i="2"/>
  <c r="AD71" i="2" s="1"/>
  <c r="AC70" i="2"/>
  <c r="AD70" i="2" s="1"/>
  <c r="AC69" i="2"/>
  <c r="AD69" i="2" s="1"/>
  <c r="AC68" i="2"/>
  <c r="AD68" i="2" s="1"/>
  <c r="AC67" i="2"/>
  <c r="AD67" i="2" s="1"/>
  <c r="AC66" i="2"/>
  <c r="AD66" i="2" s="1"/>
  <c r="AC65" i="2"/>
  <c r="AD65" i="2" s="1"/>
  <c r="AC64" i="2"/>
  <c r="AD64" i="2" s="1"/>
  <c r="AC63" i="2"/>
  <c r="AD63" i="2" s="1"/>
  <c r="AC62" i="2"/>
  <c r="AD62" i="2" s="1"/>
  <c r="AC61" i="2"/>
  <c r="AD61" i="2" s="1"/>
  <c r="AC60" i="2"/>
  <c r="AD60" i="2" s="1"/>
  <c r="AC59" i="2"/>
  <c r="AD59" i="2" s="1"/>
  <c r="AC58" i="2"/>
  <c r="AD58" i="2" s="1"/>
  <c r="AC57" i="2"/>
  <c r="AD57" i="2" s="1"/>
  <c r="AC56" i="2"/>
  <c r="AD56" i="2" s="1"/>
  <c r="AC55" i="2"/>
  <c r="AD55" i="2" s="1"/>
  <c r="AC54" i="2"/>
  <c r="AD54" i="2" s="1"/>
  <c r="AC53" i="2"/>
  <c r="AD53" i="2" s="1"/>
  <c r="AC52" i="2"/>
  <c r="AD52" i="2" s="1"/>
  <c r="AC51" i="2"/>
  <c r="AD51" i="2" s="1"/>
  <c r="AC50" i="2"/>
  <c r="AD50" i="2" s="1"/>
  <c r="AC49" i="2"/>
  <c r="AD49" i="2" s="1"/>
  <c r="AC47" i="2"/>
  <c r="AD47" i="2" s="1"/>
  <c r="AC45" i="2"/>
  <c r="AD45" i="2" s="1"/>
  <c r="AC44" i="2"/>
  <c r="AD44" i="2" s="1"/>
  <c r="AC43" i="2"/>
  <c r="AD43" i="2" s="1"/>
  <c r="AC41" i="2"/>
  <c r="AD41" i="2" s="1"/>
  <c r="AC40" i="2"/>
  <c r="AD40" i="2" s="1"/>
  <c r="AC39" i="2"/>
  <c r="AD39" i="2" s="1"/>
  <c r="AC37" i="2"/>
  <c r="AD37" i="2" s="1"/>
  <c r="AC36" i="2"/>
  <c r="AD36" i="2" s="1"/>
  <c r="AC35" i="2"/>
  <c r="AD35" i="2" s="1"/>
  <c r="AC33" i="2"/>
  <c r="AD33" i="2" s="1"/>
  <c r="AC32" i="2"/>
  <c r="AD32" i="2" s="1"/>
  <c r="AC31" i="2"/>
  <c r="AD31" i="2" s="1"/>
  <c r="AC29" i="2"/>
  <c r="AD29" i="2" s="1"/>
  <c r="AC28" i="2"/>
  <c r="AD28" i="2" s="1"/>
  <c r="AC27" i="2"/>
  <c r="AD27" i="2" s="1"/>
  <c r="AC25" i="2"/>
  <c r="AD25" i="2" s="1"/>
  <c r="AC24" i="2"/>
  <c r="AD24" i="2" s="1"/>
  <c r="AC23" i="2"/>
  <c r="AD23" i="2" s="1"/>
  <c r="AC21" i="2"/>
  <c r="AD21" i="2" s="1"/>
  <c r="AC20" i="2"/>
  <c r="AD20" i="2" s="1"/>
  <c r="AC19" i="2"/>
  <c r="AD19" i="2" s="1"/>
  <c r="AC17" i="2"/>
  <c r="AD17" i="2" s="1"/>
  <c r="AC16" i="2"/>
  <c r="AD16" i="2" s="1"/>
  <c r="AC15" i="2"/>
  <c r="AD15" i="2" s="1"/>
  <c r="AC13" i="2"/>
  <c r="AD13" i="2" s="1"/>
  <c r="AC12" i="2"/>
  <c r="AD12" i="2" s="1"/>
  <c r="AC11" i="2"/>
  <c r="AD11" i="2" s="1"/>
  <c r="AC9" i="2"/>
  <c r="AD9" i="2" s="1"/>
  <c r="AC8" i="2"/>
  <c r="AD8" i="2" s="1"/>
  <c r="AC7" i="2"/>
  <c r="AD7" i="2" s="1"/>
  <c r="AC5" i="2"/>
  <c r="AD5" i="2" s="1"/>
  <c r="AC4" i="2"/>
  <c r="AD4" i="2" s="1"/>
  <c r="AC3" i="2"/>
  <c r="AD3" i="2" s="1"/>
  <c r="AA101" i="2" l="1"/>
  <c r="I29" i="2"/>
  <c r="AA29" i="2" s="1"/>
  <c r="AA37" i="2"/>
  <c r="AA54" i="2"/>
  <c r="AC272" i="2"/>
  <c r="AD2" i="2"/>
  <c r="AD272" i="2" s="1"/>
  <c r="AE274" i="2" l="1"/>
  <c r="I274" i="2" l="1"/>
  <c r="I27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vaccount3</author>
  </authors>
  <commentList>
    <comment ref="H148" authorId="0" shapeId="0" xr:uid="{1580EC29-DE67-414A-888E-AFD8BE760433}">
      <text>
        <r>
          <rPr>
            <b/>
            <sz val="9"/>
            <color rgb="FF000000"/>
            <rFont val="Tahoma"/>
            <family val="2"/>
          </rPr>
          <t>vaccount3:</t>
        </r>
        <r>
          <rPr>
            <sz val="9"/>
            <color rgb="FF000000"/>
            <rFont val="Tahoma"/>
            <family val="2"/>
          </rPr>
          <t xml:space="preserve">
72000+39500+183400=294900/-</t>
        </r>
      </text>
    </comment>
  </commentList>
</comments>
</file>

<file path=xl/sharedStrings.xml><?xml version="1.0" encoding="utf-8"?>
<sst xmlns="http://schemas.openxmlformats.org/spreadsheetml/2006/main" count="1163" uniqueCount="429">
  <si>
    <t>Machinery Name</t>
  </si>
  <si>
    <t>Make</t>
  </si>
  <si>
    <t>Year of Purchase</t>
  </si>
  <si>
    <t>Qty</t>
  </si>
  <si>
    <t>Market Value Rs. in Lacs</t>
  </si>
  <si>
    <t>Value After depreciation as on 31-Mar-23</t>
  </si>
  <si>
    <t>Machinery Department</t>
  </si>
  <si>
    <t>Year of Valuation</t>
  </si>
  <si>
    <t>WPI INDEX Multipler</t>
  </si>
  <si>
    <t>RCN (INR)</t>
  </si>
  <si>
    <t>Salvage Value (INR)</t>
  </si>
  <si>
    <t>Depreciation (INR)</t>
  </si>
  <si>
    <t>DRC (INR)</t>
  </si>
  <si>
    <t>Obsolescence %</t>
  </si>
  <si>
    <t>Obsolescence (INR)</t>
  </si>
  <si>
    <t>Fair Market Value (INR)</t>
  </si>
  <si>
    <t>STRECH WRAPPING MACHINE - Model Compact</t>
  </si>
  <si>
    <t>Penguin Engg</t>
  </si>
  <si>
    <t>2008-09</t>
  </si>
  <si>
    <t>1 No.</t>
  </si>
  <si>
    <t>Roster Machine E - 250 Kg, &amp; Roster Machine E - 125 Kg. &amp; Rod Magnet Fordestoner</t>
  </si>
  <si>
    <t>Pilot Smith</t>
  </si>
  <si>
    <t>3 Nos.</t>
  </si>
  <si>
    <t xml:space="preserve">Bucket Elevator &amp; Destoner </t>
  </si>
  <si>
    <t>2 Nos.</t>
  </si>
  <si>
    <t>1 HP PULVERISER Single Phase</t>
  </si>
  <si>
    <t>Tirth Engg</t>
  </si>
  <si>
    <t>2009-10</t>
  </si>
  <si>
    <t>3 HP PULVERISER Single Phase Machine with Jali</t>
  </si>
  <si>
    <t>SS 304 Contact Parts ribbon Blendor of 1200 Ltr. Capacity complete with motor &amp; Gearbox</t>
  </si>
  <si>
    <t>Techno Fabs</t>
  </si>
  <si>
    <t>Deffland Grainmill GM-380 1 machine including Automatic Stop</t>
  </si>
  <si>
    <t>Deffland</t>
  </si>
  <si>
    <t>Roller Mills 01 Nos.</t>
  </si>
  <si>
    <t>Indo Pol Food</t>
  </si>
  <si>
    <t>2010-11</t>
  </si>
  <si>
    <t>New Pulveriser Machine</t>
  </si>
  <si>
    <t>VSS Techno</t>
  </si>
  <si>
    <t>Ribbon Blender - GMP Model - 2000 Ltrs.</t>
  </si>
  <si>
    <t>Chemac</t>
  </si>
  <si>
    <t>1 NO.</t>
  </si>
  <si>
    <t>Thermal Transfer Over Printer Model V 300+5"LH Machine - VP920039</t>
  </si>
  <si>
    <t>Domino Printech</t>
  </si>
  <si>
    <t>M S Copper Plated Roll - Electronic Engraved M S Copper Plated Rolls</t>
  </si>
  <si>
    <t>Sulekh</t>
  </si>
  <si>
    <t>2011-12</t>
  </si>
  <si>
    <t>Rawa Making machine</t>
  </si>
  <si>
    <t>2012-13</t>
  </si>
  <si>
    <t>Seal Machine Model Pk-70ag</t>
  </si>
  <si>
    <t>Pakona</t>
  </si>
  <si>
    <t>Dry Grinder</t>
  </si>
  <si>
    <t>Uni Klinger</t>
  </si>
  <si>
    <t>Vibrosider</t>
  </si>
  <si>
    <t>Rawa Making Machine</t>
  </si>
  <si>
    <t>Sautiner Platform With Lader</t>
  </si>
  <si>
    <t>Sautiner Machine</t>
  </si>
  <si>
    <t>Circular Screen Separator Model Cs1200</t>
  </si>
  <si>
    <t>Hindustan Vibrotech</t>
  </si>
  <si>
    <t xml:space="preserve">PAKONA MACHINE STAND, AUGARFEEDING STAND, DOMINO PRINTER TABLE, PACKING TABLE, ROSTER TROLLY </t>
  </si>
  <si>
    <t>2013-14</t>
  </si>
  <si>
    <t>5 Nos.</t>
  </si>
  <si>
    <t xml:space="preserve">CABLE COVER, TROLLEY, PACKING TABLE, VIBRATOR PLATFORM AND LADDER, CYLINDER STAND </t>
  </si>
  <si>
    <t>ROASTER TROLLEYS 76KG (2NOS)* RS.575 + SUGAR COLLECTION TROLLEY</t>
  </si>
  <si>
    <t>Roster trolly, motor guard &amp; cover</t>
  </si>
  <si>
    <t>2014-15</t>
  </si>
  <si>
    <t>Gravity Feed Metal Detector With Auto rejected Mechanism</t>
  </si>
  <si>
    <t>SMMS</t>
  </si>
  <si>
    <t>2015-16</t>
  </si>
  <si>
    <t>Taping Machine for Instant Mix , Infeed Conveyors For Taping machine, outfeed conveyor for tapping machine, container loading convetor, screw convetor</t>
  </si>
  <si>
    <t>SV Modular</t>
  </si>
  <si>
    <t>Horizontal Form /Fill /Seal Machine Model</t>
  </si>
  <si>
    <t>Multihead Weigher (highdream Make )&amp; Stand For Weigher Buket Elevator</t>
  </si>
  <si>
    <t>Highdream</t>
  </si>
  <si>
    <t xml:space="preserve">HOPPER RAWA MAKING MACHINE 1@RS.2750 + ELECTRIC BOX 3NOS @ RS.215 + SHIFTER SHAFT 1 NOS @ RS.850 + S.S. PLATE 2NOS @ RS.1110 </t>
  </si>
  <si>
    <t>7 Nos.</t>
  </si>
  <si>
    <t xml:space="preserve">PALLET TRUCK GPT 2500 H </t>
  </si>
  <si>
    <t>Godrej</t>
  </si>
  <si>
    <t>Godrej battery operated stacker model ESW 1533</t>
  </si>
  <si>
    <t>Band sealer deluxe vertical machine</t>
  </si>
  <si>
    <t>Pacific Plastics</t>
  </si>
  <si>
    <t>Shrink Tunnel Machine</t>
  </si>
  <si>
    <t>Nexgen</t>
  </si>
  <si>
    <t>2016-17</t>
  </si>
  <si>
    <t>dry fruit tukada mc</t>
  </si>
  <si>
    <t>Printing cylenders</t>
  </si>
  <si>
    <t>Ornate</t>
  </si>
  <si>
    <t>8 Nos.</t>
  </si>
  <si>
    <t>IQF</t>
  </si>
  <si>
    <t>Cleaning &amp; Sorting of Seeds Machine</t>
  </si>
  <si>
    <t>Spectrum Industries</t>
  </si>
  <si>
    <t>Metal Part for Tortilla Machine</t>
  </si>
  <si>
    <t>BE &amp; SCO</t>
  </si>
  <si>
    <t>Flaking Machine</t>
  </si>
  <si>
    <t>SV Robotics</t>
  </si>
  <si>
    <t>Vegitables Cutter VC-300 for Green &amp; Lify</t>
  </si>
  <si>
    <t>Nordic (Import)</t>
  </si>
  <si>
    <t>Cabin Plant Cooker Cooler and Blancher with Anti Dosing Pump</t>
  </si>
  <si>
    <t>Cabin Plant (Import)</t>
  </si>
  <si>
    <t>Compressor - Cold Storage Controls - Phasae 2 - Compressor, Interstage Coller</t>
  </si>
  <si>
    <t>MEK Controls</t>
  </si>
  <si>
    <t>High &amp; Low Pressure Receiver - Phase 2 - High Pressure Receiver 1400 Die * 4500Long Shell Thickness</t>
  </si>
  <si>
    <t>Chemech</t>
  </si>
  <si>
    <t>Pump for Hot Water Sunction in Blancher</t>
  </si>
  <si>
    <t>Air Coolers - Phase 2 - Left Hand with Accumlator, Air Cooler</t>
  </si>
  <si>
    <t>Alfa Laval</t>
  </si>
  <si>
    <t>Chilled Water Pipeline of Cold Storage - Phase 2 - SS Pipes</t>
  </si>
  <si>
    <t>Om Sai Enterprises</t>
  </si>
  <si>
    <t>1 Lot</t>
  </si>
  <si>
    <t>Chilled Water Pipeline of Cold Storage - Phase 2 - SS 316 25mm &amp; 38mm Ball Value</t>
  </si>
  <si>
    <t>Chilled Water Pipeline of Cold Storage - Phase 2 - Reducer Bend Pipe Tee</t>
  </si>
  <si>
    <t>Chilled Water Pipeline of Cold Storage - Phase 2 - Butterfly Valves Reducer, Socket, Gasket &amp; Gasket Rubber</t>
  </si>
  <si>
    <t>Chilled Water Pipeline of Cold Storage - Phase 2 - MS Flange, Anchor Fastner &amp; Gasket</t>
  </si>
  <si>
    <t>Chilled Water Pipeline of Cold Storage - Phase 2 - Busshing, Gasket, Nut Bolts, Flanges &amp; Reducer</t>
  </si>
  <si>
    <t>Chilled Water Pipeline of Cold Storage - Phase 2 - Elbow Barrle Nipple, Flanges</t>
  </si>
  <si>
    <t>Chilled Water Pipeline of Cold Storage - Phase 2 - Hitech Clamp, Bullet Fastners, Flange &amp; Elbow</t>
  </si>
  <si>
    <t>Chilled Water Pipeline of Cold Storage - Phase 2 - Flanges, Elbow / Bend</t>
  </si>
  <si>
    <t>Chilled Water Pipeline of Cold Storage - Phase 2 - Pipes &amp; Other Material</t>
  </si>
  <si>
    <t>Ammionia Quick Release Valve - Cold Storage Controls - Phase 2</t>
  </si>
  <si>
    <t>Transparant Silicon - Cold Storage Insulation Panel</t>
  </si>
  <si>
    <t>Natural Vegetable</t>
  </si>
  <si>
    <t>Insulation Material - Cold Storage Insulation Panel</t>
  </si>
  <si>
    <t>Cold Storage Panel - Phase 2</t>
  </si>
  <si>
    <t>Emirates Industrial (Import)</t>
  </si>
  <si>
    <t>Cold Storage Panel - Phase 2 - Partition Panel</t>
  </si>
  <si>
    <t>Cold storage doors</t>
  </si>
  <si>
    <t>Cold Storage Panel - Phase 2 - Profile Outer Corner</t>
  </si>
  <si>
    <t>Refrigeration Panels - Phase 2</t>
  </si>
  <si>
    <t>Vidyut Control</t>
  </si>
  <si>
    <t>VIBRATORY SCREEN WITH 8MM AND 10 MM HOLES. SIZE 2500X750X2MM THICK FOR IQF LINE</t>
  </si>
  <si>
    <t>Deepak Engg.</t>
  </si>
  <si>
    <t>THERMOKING TRUCK REFRIGRATION UNIT 200 ( WITHOUT ELECTRIC STANDBY)</t>
  </si>
  <si>
    <t>Thermoking</t>
  </si>
  <si>
    <t>VEGETABLE WASHER</t>
  </si>
  <si>
    <t>PALLET TRUCK 2NOS</t>
  </si>
  <si>
    <t>DE Watering Screen</t>
  </si>
  <si>
    <t xml:space="preserve">COLD INSULATION WORK  WITH PUFF AND AL CLADING MATERIAL </t>
  </si>
  <si>
    <t>Kaisare</t>
  </si>
  <si>
    <t>Conveyor</t>
  </si>
  <si>
    <t>Fruit Pumping Machine</t>
  </si>
  <si>
    <t>Inspection Conveyor</t>
  </si>
  <si>
    <t>Sorting Conveyors for IQF Line , Flat Belt Conveyors for Urschel feeding , POcket Z Conveyor for Vibratory Feeder , Blancherchiller, Inspection Conveyor</t>
  </si>
  <si>
    <t>L Type Collection Conveyor , Z Feeding Coneyors for batch check wager, Conveyor For Bag Sealing Machine, 90 Dgree Conveyor for cold storage</t>
  </si>
  <si>
    <t>6 Nos.</t>
  </si>
  <si>
    <t>Model E Translicer with standard Accessories</t>
  </si>
  <si>
    <t>Urscel Asia (Import)</t>
  </si>
  <si>
    <t>Vibratory feeding conveyor</t>
  </si>
  <si>
    <t>SV Modualar</t>
  </si>
  <si>
    <t>Baby corn cutting M/C</t>
  </si>
  <si>
    <t>Z Conveyor for feeding vibratory feeder</t>
  </si>
  <si>
    <t>wheel assy slicing flat</t>
  </si>
  <si>
    <t>Urschel Asia (Import)</t>
  </si>
  <si>
    <t>Conveyor for Metal Detector</t>
  </si>
  <si>
    <t>Metal detection system</t>
  </si>
  <si>
    <t>Wireless Data Logger system</t>
  </si>
  <si>
    <t>Sansui Process</t>
  </si>
  <si>
    <t>Sansui Smart Scan</t>
  </si>
  <si>
    <t>Rubber Cord U &amp; k Shape</t>
  </si>
  <si>
    <t>Shende Sales</t>
  </si>
  <si>
    <t>Cutting Machine Dorphy</t>
  </si>
  <si>
    <t>FAM</t>
  </si>
  <si>
    <t>2018-19</t>
  </si>
  <si>
    <t>Canning</t>
  </si>
  <si>
    <t>Filter Press Machine</t>
  </si>
  <si>
    <t>Konark Machine</t>
  </si>
  <si>
    <t>Flat Belt Conveyors</t>
  </si>
  <si>
    <t>Retort Trolley</t>
  </si>
  <si>
    <t>Hydrodine Canned Motor Pump - Phase 2 along with companionm Flanges Model No. HR 32</t>
  </si>
  <si>
    <t>Hydrodine India</t>
  </si>
  <si>
    <t>Static Sterilisation Motors - Phase 2</t>
  </si>
  <si>
    <t>Macquinaria Ferlo (Import)</t>
  </si>
  <si>
    <t>Siligan (Import)</t>
  </si>
  <si>
    <t xml:space="preserve">CABLE TRAY, COLLECTION TABLE, TABLE FOR CORTONING, TABLE FOR GLASS BOTTLE, WEIGHING FILLING TABLE + 50LIT TANK+ DRAINAGE COVER </t>
  </si>
  <si>
    <t xml:space="preserve">PALLET TRUCK </t>
  </si>
  <si>
    <t>Linde</t>
  </si>
  <si>
    <t>UNICORN II 100/240V VIDEOJET PRINTER (1 NOS) PURCHASED</t>
  </si>
  <si>
    <t>VideoJet</t>
  </si>
  <si>
    <t>METAL DETECTOR</t>
  </si>
  <si>
    <t>Lock Inspection (Import)</t>
  </si>
  <si>
    <t>EXHAUSTING SYSTEMS FOR CANNS AND BOTTLE</t>
  </si>
  <si>
    <t>BRINE FILLING LINE (MACHINE) 1</t>
  </si>
  <si>
    <t>Interpack machines</t>
  </si>
  <si>
    <t xml:space="preserve">AUTO SELF ADHESIVE LABELLING MACHINE </t>
  </si>
  <si>
    <t>Brothers Pharmach</t>
  </si>
  <si>
    <t xml:space="preserve">TEMPERATURE INDICATOR SINGLE PONT </t>
  </si>
  <si>
    <t>DS SEAMER</t>
  </si>
  <si>
    <t>Cantech</t>
  </si>
  <si>
    <t>Quickseal machine model no. CSI - 3H PID continuous sealer machine</t>
  </si>
  <si>
    <t>Laxmi Enterprises</t>
  </si>
  <si>
    <t>Retort Tray</t>
  </si>
  <si>
    <t>70 Nos.</t>
  </si>
  <si>
    <t>Tray Bottom Frame</t>
  </si>
  <si>
    <t>Hand Can Pressure Tester &amp; seam checking scale</t>
  </si>
  <si>
    <t xml:space="preserve">Reftment of condensation lines for balance cooler </t>
  </si>
  <si>
    <t>560 sq.ft</t>
  </si>
  <si>
    <t>Sevana Quickseal Machine Model no.CSI -3HV</t>
  </si>
  <si>
    <t>HP Sealer Double Jaw</t>
  </si>
  <si>
    <t>Sunray</t>
  </si>
  <si>
    <t>7 iteams infeed conv. for bottle washing, conv for bottle washing , insp conv etc</t>
  </si>
  <si>
    <t xml:space="preserve">Conveyor after filling machine , for metal detector, after metal detector, for exhaust box, for capping machine </t>
  </si>
  <si>
    <t>Exaust Box , Retort Trolly, Taping Machine , Ducting for Air Handling Unit, Sorting &amp; Preparation Table , Lift for New Storage</t>
  </si>
  <si>
    <t>Turn Table After CApping Machine, Turn Table for Feeding Glass jar, convetor for label printing machine, convetor for cap printing machine, convetor for after printing machine, turn table for glass jar packing</t>
  </si>
  <si>
    <t>Semi automation capping machine</t>
  </si>
  <si>
    <t xml:space="preserve">Tank Extension leg pipe </t>
  </si>
  <si>
    <t>Table Top Sheet Thickness 1.2mm wt 26kg</t>
  </si>
  <si>
    <t>Sunpro make Microprocessor based chart recorder</t>
  </si>
  <si>
    <t>Sunpro</t>
  </si>
  <si>
    <t>Volumetric Pistion Filler</t>
  </si>
  <si>
    <t>Nexgen Drying</t>
  </si>
  <si>
    <t>Conveyor Bottle Drying</t>
  </si>
  <si>
    <t>Turn table Pallet Wrapping M/C</t>
  </si>
  <si>
    <t>Global Exteriors</t>
  </si>
  <si>
    <t>Vertical Accumulator</t>
  </si>
  <si>
    <t xml:space="preserve">Vaccume Pack Double chamber M/C </t>
  </si>
  <si>
    <t>Ascent Pkg.</t>
  </si>
  <si>
    <t xml:space="preserve">Seaming roller set </t>
  </si>
  <si>
    <t>Retort New Perforate tray</t>
  </si>
  <si>
    <t>Semi automatic labelling M/C</t>
  </si>
  <si>
    <t>Blenzor</t>
  </si>
  <si>
    <t>Chutney</t>
  </si>
  <si>
    <t>Raw Sugar Tank</t>
  </si>
  <si>
    <t>Process master</t>
  </si>
  <si>
    <t>Cooler</t>
  </si>
  <si>
    <t>Process Master</t>
  </si>
  <si>
    <t>De-Brining Washer</t>
  </si>
  <si>
    <t>High Platform For Machine With Ladder</t>
  </si>
  <si>
    <t>Sorting Cum Inspection Conveyor</t>
  </si>
  <si>
    <t>Steam Jacket Chutney Mixer</t>
  </si>
  <si>
    <t>Sugar Syrup Tank 1500 Ltr</t>
  </si>
  <si>
    <t>Vacuum Pump With Condenser</t>
  </si>
  <si>
    <t>Helical Gear Box For Chutney Machine</t>
  </si>
  <si>
    <t>Evaporative Condeser - Phase 2</t>
  </si>
  <si>
    <t>Uma Industries</t>
  </si>
  <si>
    <t>Evaporator M10 - BWFGR - Phase 2</t>
  </si>
  <si>
    <t xml:space="preserve">1000 KG CHINTENEY MIXING TANK </t>
  </si>
  <si>
    <t xml:space="preserve">GARLIC PEELING MACHINE  </t>
  </si>
  <si>
    <t>ZL225-062-08 PUME SET - EPCG</t>
  </si>
  <si>
    <t>Infinity Pumps</t>
  </si>
  <si>
    <t xml:space="preserve">CHUTNEY MIXING TANK </t>
  </si>
  <si>
    <t>BEING HI SPEED MIXER 200 LIT</t>
  </si>
  <si>
    <t>Cooking Vessel &amp; sterr moror (with gear box)</t>
  </si>
  <si>
    <t>600 LT Horizontal cooker</t>
  </si>
  <si>
    <t xml:space="preserve">Cooking Kettle </t>
  </si>
  <si>
    <t>Single Flap hot Melt Carton Ceiling M/c</t>
  </si>
  <si>
    <t>Ning Bo</t>
  </si>
  <si>
    <t>Common Machinery</t>
  </si>
  <si>
    <t>LPG Dryer</t>
  </si>
  <si>
    <t>Varaj Engg</t>
  </si>
  <si>
    <t>Common</t>
  </si>
  <si>
    <t>SS 304 Q Tray</t>
  </si>
  <si>
    <t>Sankalp Enterprises</t>
  </si>
  <si>
    <t>150 No.s</t>
  </si>
  <si>
    <t>SS 304 Q Tables</t>
  </si>
  <si>
    <t>8 No.s</t>
  </si>
  <si>
    <t>SS 304 Q Vessle</t>
  </si>
  <si>
    <t>3 No.s</t>
  </si>
  <si>
    <t>7 No.s</t>
  </si>
  <si>
    <t>Parth Air Compressor</t>
  </si>
  <si>
    <t>J K Enterprises</t>
  </si>
  <si>
    <t>Water Treatment systems</t>
  </si>
  <si>
    <t>Tharank</t>
  </si>
  <si>
    <t>Diligent Scale Weight Machine - 150 Kg.</t>
  </si>
  <si>
    <t>Diligent</t>
  </si>
  <si>
    <t>HP Low Spee Aerator</t>
  </si>
  <si>
    <t>Biotech Environcare</t>
  </si>
  <si>
    <t>Pipes for P&amp;M</t>
  </si>
  <si>
    <t>Duraline</t>
  </si>
  <si>
    <t>Thermostat, top press plate</t>
  </si>
  <si>
    <t>Accessories Of Water Treatment Plant</t>
  </si>
  <si>
    <t>WTP</t>
  </si>
  <si>
    <t>Agro Waste Boiler I Ton</t>
  </si>
  <si>
    <t>Elite Thermal</t>
  </si>
  <si>
    <t>Boiler</t>
  </si>
  <si>
    <t>Cable Tray</t>
  </si>
  <si>
    <t>Pre Insulating Ducting Panels</t>
  </si>
  <si>
    <t>Nutech Ducting</t>
  </si>
  <si>
    <t>Valves</t>
  </si>
  <si>
    <t>32 Nos.</t>
  </si>
  <si>
    <t>4 Nos.</t>
  </si>
  <si>
    <t>Weight Machine</t>
  </si>
  <si>
    <t>Diligent Scale</t>
  </si>
  <si>
    <t>Admin</t>
  </si>
  <si>
    <t>Accessories for Chimney - Boiler, Ducting Fabrication, MS Feed Tank &amp; Non Piping Boiler</t>
  </si>
  <si>
    <t>Santec Engg.</t>
  </si>
  <si>
    <t>Accessories for Chimney - Boiler, Ducting Fabrication, MS Feed Tank &amp; Non Piping Boiler- Fitting with 1BK Formalities for office type Steam Flow Meter System</t>
  </si>
  <si>
    <t>Accessories for Chimney - Piping Fabrication</t>
  </si>
  <si>
    <t>Accessories for Chimney - Steam Piping Fabrication</t>
  </si>
  <si>
    <t>Accessories for Chimney - Blowdown Piping Fabrication</t>
  </si>
  <si>
    <t>Agro Waste Boiler I Ton - Steam Models Tempack 2000</t>
  </si>
  <si>
    <t>Air Coolers - Fined Tube Heat Exchanger</t>
  </si>
  <si>
    <t>Star Coolers</t>
  </si>
  <si>
    <t>Compressor</t>
  </si>
  <si>
    <t>Hygiene Flipper Machine</t>
  </si>
  <si>
    <t>Roots Multiclean</t>
  </si>
  <si>
    <t>Pipes For P &amp; M-12.5% (Steam header pipe for vacuum PAN)</t>
  </si>
  <si>
    <t>Anura</t>
  </si>
  <si>
    <t>Rectangular Tank 1000 Ltr</t>
  </si>
  <si>
    <t>Wire Mesh Ss 304</t>
  </si>
  <si>
    <t>Weld Bracket For P &amp; M</t>
  </si>
  <si>
    <t xml:space="preserve">Wire Mesh Ss 304 </t>
  </si>
  <si>
    <t>Accumulators</t>
  </si>
  <si>
    <t>Plastiko Engg.</t>
  </si>
  <si>
    <t>AUTOMATIC WATER DISTILLATION 8 LTR. HR. VERTICAL AUTOCLAVE 53 LTR. LAMINARAIR FLOW 6' GMP FUME HOOD-4, ( APPARATUS STORAGE BASE CABINET, CENTRIFUGAL BLOWER, DUCTINGCHARGES200MM )</t>
  </si>
  <si>
    <t>Naanolab</t>
  </si>
  <si>
    <t>Laboratory</t>
  </si>
  <si>
    <t>Jayant Test Sieves</t>
  </si>
  <si>
    <t>Shiva Engg.</t>
  </si>
  <si>
    <t>SPECTROPHOTO METER FOR LABORATORY</t>
  </si>
  <si>
    <t>Rathod Ent.</t>
  </si>
  <si>
    <t>SIEVE SHAKER MODEL VSS-9 WITH RODS AND CLAMP RS.87000+VAT</t>
  </si>
  <si>
    <t>Vinsyst</t>
  </si>
  <si>
    <t xml:space="preserve">Pulse jet type dust collector 1700 cum/hr@ 250mmwg compressor </t>
  </si>
  <si>
    <t>AK Air Systems</t>
  </si>
  <si>
    <t>AIR RECEIVER PURCHASED FROM ATLAS COPCO AGAINST INV. NO. 310682 DT. 28.6.13</t>
  </si>
  <si>
    <t>Atlas Copco</t>
  </si>
  <si>
    <t>COMPRESSOR PURCHASED AGAINST INV. NNO. 300461 DT. 27.6.13</t>
  </si>
  <si>
    <t xml:space="preserve">AISI304 1" BALL VALVES 2 PC - 10 NOS </t>
  </si>
  <si>
    <t>Swastik Valves</t>
  </si>
  <si>
    <t>NILKAMAL CRATE JR-53300L W  - 500 NOS</t>
  </si>
  <si>
    <t>Nilkamal</t>
  </si>
  <si>
    <t>500 No.s</t>
  </si>
  <si>
    <t>HEATER WITH 39 WATT MTR OUT PURT 230V SELF REGULATING TYPE 30MT R600RS PER MTR</t>
  </si>
  <si>
    <t>Vivid Ent.</t>
  </si>
  <si>
    <t xml:space="preserve">STEAM GNERATOR </t>
  </si>
  <si>
    <t>WELDED MESH M.S</t>
  </si>
  <si>
    <t>ZAIAN Corp.</t>
  </si>
  <si>
    <t xml:space="preserve">SS trays </t>
  </si>
  <si>
    <t>PCGI/PCGI, Prefabricates, PUF Insulated sandwitched panels</t>
  </si>
  <si>
    <t>Airotek Systems</t>
  </si>
  <si>
    <t>Water Level Controller</t>
  </si>
  <si>
    <t>U-Tron</t>
  </si>
  <si>
    <t>SS 316 &amp; SS 304 Pipes</t>
  </si>
  <si>
    <t>Ganesh Engg.</t>
  </si>
  <si>
    <t>SS - Wire Mesh Cat J -83</t>
  </si>
  <si>
    <t>Thermameter</t>
  </si>
  <si>
    <t>1 No</t>
  </si>
  <si>
    <t>Ph meter</t>
  </si>
  <si>
    <t>refratometer atago japan</t>
  </si>
  <si>
    <t>D Haridas</t>
  </si>
  <si>
    <t>Semi Auto Box Strapping M/C PAKAOY MAKE (PW306)</t>
  </si>
  <si>
    <t>PAKAOY</t>
  </si>
  <si>
    <t>800 V.A. delux sine wave inverter</t>
  </si>
  <si>
    <t>S T Systems</t>
  </si>
  <si>
    <t>Hot Insulation work at Shirwal site</t>
  </si>
  <si>
    <t>Supreme crates SCH size 600*400*485mm</t>
  </si>
  <si>
    <t>Supreme</t>
  </si>
  <si>
    <t>100 Nos.</t>
  </si>
  <si>
    <t>Seco WTG 600g x 0.01g II</t>
  </si>
  <si>
    <t>Shinde Scale</t>
  </si>
  <si>
    <t xml:space="preserve">Crates &amp; Pallets 600x400x485mm </t>
  </si>
  <si>
    <t>Pest - O - Flash HLC</t>
  </si>
  <si>
    <t>Pest Control India</t>
  </si>
  <si>
    <t>Pesto Fly catcher</t>
  </si>
  <si>
    <t>DNA Ent.</t>
  </si>
  <si>
    <t>Kirloskar Green Water Diesel Generator</t>
  </si>
  <si>
    <t>Kirloskar</t>
  </si>
  <si>
    <t>Sec Weighing Machine</t>
  </si>
  <si>
    <t>SECO</t>
  </si>
  <si>
    <t>round pipes, angle,flats,rings,</t>
  </si>
  <si>
    <t>Sunbeam</t>
  </si>
  <si>
    <t>30 Kg. Weighing Machine</t>
  </si>
  <si>
    <t>Temp.controller single point</t>
  </si>
  <si>
    <t>Manik Engg.</t>
  </si>
  <si>
    <t>Channel Tray length 2200mm</t>
  </si>
  <si>
    <t>Tee MS Rod Threaded 8.0x2 mtr</t>
  </si>
  <si>
    <t>Sai Tools</t>
  </si>
  <si>
    <t>27mm diemeter magnetic rod, both side theraded,1.5 feet long</t>
  </si>
  <si>
    <t>Pole Star</t>
  </si>
  <si>
    <t>Lindel make hand Pallet Truck</t>
  </si>
  <si>
    <t>Handcraft trollys, Drum trolly</t>
  </si>
  <si>
    <t>Kotibhaskar</t>
  </si>
  <si>
    <t>Horizontal Mixer</t>
  </si>
  <si>
    <t>Ultra Search Metal Detector</t>
  </si>
  <si>
    <t xml:space="preserve">BR Instrument 25 MM Electromagnetic Flow meter </t>
  </si>
  <si>
    <t>BR Instrument</t>
  </si>
  <si>
    <t>Ray Icon Digital scale</t>
  </si>
  <si>
    <t>Raj Systems</t>
  </si>
  <si>
    <t>Working Table</t>
  </si>
  <si>
    <t>Raj Icon Digital Scale</t>
  </si>
  <si>
    <t>Insect Killer</t>
  </si>
  <si>
    <t>Tecnocrat</t>
  </si>
  <si>
    <t>2 Wheeler washer Pump</t>
  </si>
  <si>
    <t>KND</t>
  </si>
  <si>
    <t>Jungheinrich Truck</t>
  </si>
  <si>
    <t>Junghenrich (Import)</t>
  </si>
  <si>
    <t xml:space="preserve">HP Motor </t>
  </si>
  <si>
    <t>Parda Machine</t>
  </si>
  <si>
    <t>Knife , Slicing , wide body</t>
  </si>
  <si>
    <t>Urschel (Import)</t>
  </si>
  <si>
    <t>Pallette Blue colour</t>
  </si>
  <si>
    <t>216 Nos.</t>
  </si>
  <si>
    <t>84 Nos.</t>
  </si>
  <si>
    <t>Insect Killer Vulcan Titan</t>
  </si>
  <si>
    <t>RussAir</t>
  </si>
  <si>
    <t>Hand Dryer</t>
  </si>
  <si>
    <t>Crate Washing M/C</t>
  </si>
  <si>
    <t>Fabrication of steam piping</t>
  </si>
  <si>
    <t>Harshada Engg.</t>
  </si>
  <si>
    <t>Exhaust fan</t>
  </si>
  <si>
    <t>Almonard</t>
  </si>
  <si>
    <t>fly ban Air Curtain Size 5ft</t>
  </si>
  <si>
    <t>Fly-Ban Ind.</t>
  </si>
  <si>
    <t>Process Pumps WP</t>
  </si>
  <si>
    <t>Profilo Systems</t>
  </si>
  <si>
    <t>Hydrullic Pallet Truck</t>
  </si>
  <si>
    <t>Components of FRP Cooling Tower</t>
  </si>
  <si>
    <t>Advance Cooling</t>
  </si>
  <si>
    <t>Wireless repeater</t>
  </si>
  <si>
    <t>Sunsui Process</t>
  </si>
  <si>
    <t>HP Tankar series water Pump</t>
  </si>
  <si>
    <t>Metrogold</t>
  </si>
  <si>
    <t xml:space="preserve">S.S.Fitting &amp; S.S.Pipe </t>
  </si>
  <si>
    <t>Dhanvir</t>
  </si>
  <si>
    <t>Hand Pallet truck</t>
  </si>
  <si>
    <t>Om Sales</t>
  </si>
  <si>
    <t>Air knife drying system for crates washing</t>
  </si>
  <si>
    <t>Dewalt make 22mm rotary hammer</t>
  </si>
  <si>
    <t>DeWalt</t>
  </si>
  <si>
    <t>2017-18</t>
  </si>
  <si>
    <t>Almord make exhaust fan</t>
  </si>
  <si>
    <t>Residual Life (Yrs)</t>
  </si>
  <si>
    <t>S. No.</t>
  </si>
  <si>
    <t>Age (Yrs)</t>
  </si>
  <si>
    <t>Total</t>
  </si>
  <si>
    <t>Cooling Tank 10 KL</t>
  </si>
  <si>
    <t>SS Operating Platform For Steam Hacted Chutney Mixer</t>
  </si>
  <si>
    <t>Purchase Price (Rs.)</t>
  </si>
  <si>
    <t>Fair Market Value (Rs.)</t>
  </si>
  <si>
    <t>Used Cap Sealing Machine - Model SWC60 with 6R17 Hopper &amp; Other Accessories, YOM-1999</t>
  </si>
  <si>
    <t>Used Nordic Flow Freezer, YOM-2000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</si>
</sst>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quot; &quot;#,##0.00&quot; &quot;;&quot; (&quot;#,##0.00&quot;)&quot;;&quot; -&quot;00&quot; &quot;;&quot; &quot;@&quot; &quot;"/>
    <numFmt numFmtId="166" formatCode="&quot; &quot;#,##0.00&quot; &quot;;&quot; -&quot;#,##0.00&quot; &quot;;&quot; -&quot;00&quot; &quot;;&quot; &quot;@&quot; &quot;"/>
    <numFmt numFmtId="167" formatCode="&quot; &quot;#,##0&quot; &quot;;&quot; &quot;&quot;-&quot;#,##0&quot; &quot;;&quot; &quot;&quot;-&quot;#&quot; &quot;;&quot; &quot;@&quot; &quot;"/>
    <numFmt numFmtId="168" formatCode="&quot; &quot;#,##0&quot; &quot;;&quot; (&quot;#,##0&quot;)&quot;;&quot; -&quot;00&quot; &quot;;&quot; &quot;@&quot; &quot;"/>
  </numFmts>
  <fonts count="12" x14ac:knownFonts="1">
    <font>
      <sz val="11"/>
      <color theme="1"/>
      <name val="Calibri"/>
      <family val="2"/>
      <scheme val="minor"/>
    </font>
    <font>
      <sz val="11"/>
      <color theme="1"/>
      <name val="Calibri"/>
      <family val="2"/>
      <scheme val="minor"/>
    </font>
    <font>
      <b/>
      <sz val="10"/>
      <color rgb="FFFFFFFF"/>
      <name val="Calibri"/>
      <family val="2"/>
    </font>
    <font>
      <sz val="11"/>
      <color rgb="FF000000"/>
      <name val="Calibri"/>
      <family val="2"/>
    </font>
    <font>
      <sz val="10"/>
      <color rgb="FF000000"/>
      <name val="Calibri"/>
      <family val="2"/>
    </font>
    <font>
      <sz val="10"/>
      <color rgb="FF000000"/>
      <name val="Arial"/>
      <family val="2"/>
    </font>
    <font>
      <b/>
      <sz val="10"/>
      <color rgb="FFFF0000"/>
      <name val="Calibri"/>
      <family val="2"/>
    </font>
    <font>
      <b/>
      <sz val="9"/>
      <color rgb="FF000000"/>
      <name val="Tahoma"/>
      <family val="2"/>
    </font>
    <font>
      <sz val="9"/>
      <color rgb="FF000000"/>
      <name val="Tahoma"/>
      <family val="2"/>
    </font>
    <font>
      <sz val="11"/>
      <color theme="1"/>
      <name val="Arial Narrow"/>
      <family val="2"/>
    </font>
    <font>
      <b/>
      <sz val="11"/>
      <color theme="1"/>
      <name val="Arial Narrow"/>
      <family val="2"/>
    </font>
    <font>
      <b/>
      <sz val="11"/>
      <color rgb="FF000000"/>
      <name val="Arial Narrow"/>
      <family val="2"/>
    </font>
  </fonts>
  <fills count="4">
    <fill>
      <patternFill patternType="none"/>
    </fill>
    <fill>
      <patternFill patternType="gray125"/>
    </fill>
    <fill>
      <patternFill patternType="solid">
        <fgColor rgb="FF71C9D5"/>
        <bgColor rgb="FF71C9D5"/>
      </patternFill>
    </fill>
    <fill>
      <patternFill patternType="solid">
        <fgColor rgb="FFFFFF00"/>
        <bgColor indexed="64"/>
      </patternFill>
    </fill>
  </fills>
  <borders count="4">
    <border>
      <left/>
      <right/>
      <top/>
      <bottom/>
      <diagonal/>
    </border>
    <border>
      <left/>
      <right/>
      <top style="thin">
        <color rgb="FF71C9D5"/>
      </top>
      <bottom style="thin">
        <color rgb="FF71C9D5"/>
      </bottom>
      <diagonal/>
    </border>
    <border>
      <left style="thin">
        <color indexed="64"/>
      </left>
      <right style="thin">
        <color indexed="64"/>
      </right>
      <top style="thin">
        <color indexed="64"/>
      </top>
      <bottom style="thin">
        <color indexed="64"/>
      </bottom>
      <diagonal/>
    </border>
    <border>
      <left/>
      <right/>
      <top/>
      <bottom style="thin">
        <color rgb="FF71C9D5"/>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5" fillId="0" borderId="0" applyNumberFormat="0" applyBorder="0" applyProtection="0"/>
    <xf numFmtId="0" fontId="3" fillId="0" borderId="0" applyNumberFormat="0" applyFont="0" applyFill="0" applyBorder="0" applyAlignment="0" applyProtection="0"/>
  </cellStyleXfs>
  <cellXfs count="63">
    <xf numFmtId="0" fontId="0" fillId="0" borderId="0" xfId="0"/>
    <xf numFmtId="0" fontId="2" fillId="2" borderId="1" xfId="0" applyFont="1" applyFill="1" applyBorder="1" applyAlignment="1">
      <alignment horizontal="center" vertical="center" wrapText="1"/>
    </xf>
    <xf numFmtId="0" fontId="2" fillId="2" borderId="1" xfId="0" applyFont="1" applyFill="1" applyBorder="1" applyAlignment="1">
      <alignment vertical="center" wrapText="1"/>
    </xf>
    <xf numFmtId="166" fontId="2" fillId="2" borderId="1" xfId="1" applyNumberFormat="1" applyFont="1" applyFill="1" applyBorder="1" applyAlignment="1">
      <alignment horizontal="center" vertical="center" wrapText="1"/>
    </xf>
    <xf numFmtId="167" fontId="2" fillId="2" borderId="1" xfId="1" applyNumberFormat="1" applyFont="1" applyFill="1" applyBorder="1" applyAlignment="1">
      <alignment horizontal="center" vertical="center" wrapText="1"/>
    </xf>
    <xf numFmtId="0" fontId="4" fillId="0" borderId="1" xfId="0" applyFont="1" applyBorder="1" applyAlignment="1">
      <alignment vertical="center" wrapText="1"/>
    </xf>
    <xf numFmtId="165" fontId="4" fillId="0" borderId="1" xfId="1" applyNumberFormat="1" applyFont="1" applyFill="1" applyBorder="1" applyAlignment="1">
      <alignment vertical="center" wrapText="1"/>
    </xf>
    <xf numFmtId="165" fontId="4" fillId="0" borderId="1" xfId="1" applyNumberFormat="1" applyFont="1" applyFill="1" applyBorder="1" applyAlignment="1">
      <alignment horizontal="center" vertical="center" wrapText="1"/>
    </xf>
    <xf numFmtId="165" fontId="4" fillId="0" borderId="1" xfId="1" applyNumberFormat="1" applyFont="1" applyFill="1" applyBorder="1" applyAlignment="1">
      <alignment horizontal="right" vertical="center" wrapText="1"/>
    </xf>
    <xf numFmtId="166" fontId="4" fillId="0" borderId="1" xfId="1" applyNumberFormat="1" applyFont="1" applyFill="1" applyBorder="1" applyAlignment="1">
      <alignment horizontal="right" vertical="center" wrapText="1"/>
    </xf>
    <xf numFmtId="166" fontId="4" fillId="0" borderId="1" xfId="1" applyNumberFormat="1" applyFont="1" applyFill="1" applyBorder="1" applyAlignment="1">
      <alignment horizontal="center" vertical="center" wrapText="1"/>
    </xf>
    <xf numFmtId="165" fontId="4" fillId="0" borderId="1" xfId="4" applyNumberFormat="1" applyFont="1" applyFill="1" applyBorder="1" applyAlignment="1">
      <alignment horizontal="center" vertical="center" wrapText="1"/>
    </xf>
    <xf numFmtId="165" fontId="4" fillId="0" borderId="1" xfId="0" applyNumberFormat="1" applyFont="1" applyBorder="1" applyAlignment="1">
      <alignment horizontal="center" vertical="center" wrapText="1"/>
    </xf>
    <xf numFmtId="0" fontId="0" fillId="0" borderId="0" xfId="0" applyAlignment="1">
      <alignment vertical="center" wrapText="1"/>
    </xf>
    <xf numFmtId="0" fontId="0" fillId="0" borderId="0" xfId="0" applyAlignment="1">
      <alignment wrapText="1"/>
    </xf>
    <xf numFmtId="167" fontId="4" fillId="0" borderId="1" xfId="0" applyNumberFormat="1" applyFont="1" applyBorder="1" applyAlignment="1">
      <alignment vertical="center" wrapText="1"/>
    </xf>
    <xf numFmtId="167" fontId="4" fillId="0" borderId="1" xfId="1" applyNumberFormat="1" applyFont="1" applyFill="1" applyBorder="1" applyAlignment="1">
      <alignment vertical="center" wrapText="1"/>
    </xf>
    <xf numFmtId="9" fontId="4" fillId="0" borderId="1" xfId="2" applyFont="1" applyFill="1" applyBorder="1" applyAlignment="1">
      <alignment vertical="center" wrapText="1"/>
    </xf>
    <xf numFmtId="4" fontId="0" fillId="0" borderId="0" xfId="0" applyNumberFormat="1" applyAlignment="1">
      <alignment vertical="center" wrapText="1"/>
    </xf>
    <xf numFmtId="165" fontId="4" fillId="0" borderId="1" xfId="0" applyNumberFormat="1" applyFont="1" applyBorder="1" applyAlignment="1">
      <alignment vertical="center" wrapText="1"/>
    </xf>
    <xf numFmtId="165" fontId="6" fillId="0" borderId="1" xfId="0" applyNumberFormat="1" applyFont="1" applyBorder="1" applyAlignment="1">
      <alignment vertical="center" wrapText="1"/>
    </xf>
    <xf numFmtId="0" fontId="0" fillId="0" borderId="0" xfId="0" applyAlignment="1">
      <alignment horizontal="center"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10" fillId="0" borderId="2" xfId="0" applyFont="1" applyBorder="1" applyAlignment="1">
      <alignment vertical="center" wrapText="1"/>
    </xf>
    <xf numFmtId="0" fontId="10" fillId="0" borderId="2" xfId="0" applyFont="1" applyBorder="1" applyAlignment="1">
      <alignment horizontal="left" vertical="center" wrapText="1"/>
    </xf>
    <xf numFmtId="0" fontId="10" fillId="0" borderId="2" xfId="0" applyFont="1" applyBorder="1" applyAlignment="1">
      <alignment horizontal="center" vertical="center" wrapText="1"/>
    </xf>
    <xf numFmtId="0" fontId="9" fillId="0" borderId="2" xfId="0" applyFont="1" applyBorder="1" applyAlignment="1">
      <alignment vertical="center" wrapText="1"/>
    </xf>
    <xf numFmtId="49" fontId="9" fillId="0" borderId="2" xfId="0" applyNumberFormat="1" applyFont="1" applyBorder="1" applyAlignment="1">
      <alignment vertical="center" wrapText="1"/>
    </xf>
    <xf numFmtId="165" fontId="9" fillId="0" borderId="2" xfId="1" applyNumberFormat="1" applyFont="1" applyFill="1" applyBorder="1" applyAlignment="1">
      <alignment horizontal="center" vertical="center" wrapText="1"/>
    </xf>
    <xf numFmtId="0" fontId="9" fillId="0" borderId="2" xfId="0" applyFont="1" applyBorder="1" applyAlignment="1">
      <alignment horizontal="center" vertical="center" wrapText="1"/>
    </xf>
    <xf numFmtId="165" fontId="9" fillId="0" borderId="2" xfId="1" applyNumberFormat="1" applyFont="1" applyFill="1" applyBorder="1" applyAlignment="1">
      <alignment vertical="center" wrapText="1"/>
    </xf>
    <xf numFmtId="165" fontId="9" fillId="0" borderId="2" xfId="1" applyNumberFormat="1" applyFont="1" applyFill="1" applyBorder="1" applyAlignment="1">
      <alignment horizontal="right" vertical="center" wrapText="1"/>
    </xf>
    <xf numFmtId="49" fontId="9" fillId="0" borderId="2" xfId="0" applyNumberFormat="1" applyFont="1" applyBorder="1" applyAlignment="1">
      <alignment horizontal="left" vertical="center" wrapText="1"/>
    </xf>
    <xf numFmtId="0" fontId="9" fillId="0" borderId="2" xfId="0" applyFont="1" applyBorder="1" applyAlignment="1">
      <alignment horizontal="left" vertical="center" wrapText="1"/>
    </xf>
    <xf numFmtId="0" fontId="9" fillId="0" borderId="2" xfId="3" applyFont="1" applyBorder="1" applyAlignment="1">
      <alignment horizontal="left" vertical="center" wrapText="1"/>
    </xf>
    <xf numFmtId="168" fontId="9" fillId="0" borderId="2" xfId="4" applyNumberFormat="1" applyFont="1" applyFill="1" applyBorder="1" applyAlignment="1">
      <alignment horizontal="center" vertical="center" wrapText="1"/>
    </xf>
    <xf numFmtId="168" fontId="9" fillId="0" borderId="2" xfId="1" applyNumberFormat="1" applyFont="1" applyFill="1" applyBorder="1" applyAlignment="1">
      <alignment horizontal="center" vertical="center" wrapText="1"/>
    </xf>
    <xf numFmtId="165" fontId="9" fillId="0" borderId="2" xfId="0" applyNumberFormat="1" applyFont="1" applyBorder="1" applyAlignment="1">
      <alignment horizontal="center" vertical="center" wrapText="1"/>
    </xf>
    <xf numFmtId="165" fontId="9" fillId="0" borderId="2" xfId="0" applyNumberFormat="1" applyFont="1" applyBorder="1" applyAlignment="1">
      <alignment vertical="center" wrapText="1"/>
    </xf>
    <xf numFmtId="0" fontId="10" fillId="0" borderId="2" xfId="0" applyFont="1" applyBorder="1" applyAlignment="1">
      <alignment horizontal="right" vertical="center" wrapText="1"/>
    </xf>
    <xf numFmtId="3" fontId="10" fillId="0" borderId="2" xfId="1" applyNumberFormat="1" applyFont="1" applyFill="1" applyBorder="1" applyAlignment="1">
      <alignment horizontal="center" vertical="center" wrapText="1"/>
    </xf>
    <xf numFmtId="3" fontId="9" fillId="0" borderId="2" xfId="1" applyNumberFormat="1" applyFont="1" applyFill="1" applyBorder="1" applyAlignment="1">
      <alignment vertical="center" wrapText="1"/>
    </xf>
    <xf numFmtId="3" fontId="9" fillId="0" borderId="2" xfId="1" applyNumberFormat="1" applyFont="1" applyFill="1" applyBorder="1" applyAlignment="1">
      <alignment horizontal="right" vertical="center" wrapText="1"/>
    </xf>
    <xf numFmtId="3" fontId="10" fillId="0" borderId="2" xfId="1" applyNumberFormat="1" applyFont="1" applyFill="1" applyBorder="1" applyAlignment="1">
      <alignment vertical="center" wrapText="1"/>
    </xf>
    <xf numFmtId="3" fontId="0" fillId="0" borderId="0" xfId="1" applyNumberFormat="1" applyFont="1" applyAlignment="1">
      <alignment wrapText="1"/>
    </xf>
    <xf numFmtId="3" fontId="10" fillId="0" borderId="2" xfId="1" applyNumberFormat="1" applyFont="1" applyFill="1" applyBorder="1" applyAlignment="1">
      <alignment horizontal="right" vertical="center" wrapText="1"/>
    </xf>
    <xf numFmtId="3" fontId="4" fillId="0" borderId="3" xfId="1" applyNumberFormat="1" applyFont="1" applyBorder="1" applyAlignment="1">
      <alignment horizontal="right" vertical="center" wrapText="1"/>
    </xf>
    <xf numFmtId="3" fontId="0" fillId="0" borderId="0" xfId="1" applyNumberFormat="1" applyFont="1" applyAlignment="1">
      <alignment horizontal="right" wrapText="1"/>
    </xf>
    <xf numFmtId="164" fontId="4" fillId="0" borderId="1" xfId="1" applyFont="1" applyFill="1" applyBorder="1" applyAlignment="1">
      <alignment vertical="center" wrapText="1"/>
    </xf>
    <xf numFmtId="164" fontId="0" fillId="0" borderId="0" xfId="1" applyFont="1" applyAlignment="1">
      <alignment wrapText="1"/>
    </xf>
    <xf numFmtId="164" fontId="0" fillId="0" borderId="0" xfId="1" applyFont="1" applyAlignment="1">
      <alignment horizontal="right" wrapText="1"/>
    </xf>
    <xf numFmtId="166" fontId="9" fillId="0" borderId="2" xfId="1" applyNumberFormat="1" applyFont="1" applyFill="1" applyBorder="1" applyAlignment="1">
      <alignment horizontal="center" vertical="center" wrapText="1"/>
    </xf>
    <xf numFmtId="165" fontId="9" fillId="0" borderId="2" xfId="4" applyNumberFormat="1" applyFont="1" applyFill="1" applyBorder="1" applyAlignment="1">
      <alignment horizontal="center" vertical="center" wrapText="1"/>
    </xf>
    <xf numFmtId="0" fontId="9" fillId="3" borderId="2" xfId="0" applyFont="1" applyFill="1" applyBorder="1" applyAlignment="1">
      <alignment vertical="center" wrapText="1"/>
    </xf>
    <xf numFmtId="165" fontId="9" fillId="3" borderId="2" xfId="1" applyNumberFormat="1" applyFont="1" applyFill="1" applyBorder="1" applyAlignment="1">
      <alignment horizontal="center" vertical="center" wrapText="1"/>
    </xf>
    <xf numFmtId="0" fontId="9" fillId="3" borderId="2" xfId="0" applyFont="1" applyFill="1" applyBorder="1" applyAlignment="1">
      <alignment horizontal="center" vertical="center" wrapText="1"/>
    </xf>
    <xf numFmtId="3" fontId="9" fillId="3" borderId="2" xfId="1" applyNumberFormat="1" applyFont="1" applyFill="1" applyBorder="1" applyAlignment="1">
      <alignment horizontal="right" vertical="center" wrapText="1"/>
    </xf>
    <xf numFmtId="3" fontId="9" fillId="3" borderId="2" xfId="1" applyNumberFormat="1" applyFont="1" applyFill="1" applyBorder="1" applyAlignment="1">
      <alignment vertical="center" wrapText="1"/>
    </xf>
    <xf numFmtId="0" fontId="9" fillId="3" borderId="2" xfId="0" applyFont="1" applyFill="1" applyBorder="1" applyAlignment="1">
      <alignment horizontal="left" vertical="center" wrapText="1"/>
    </xf>
    <xf numFmtId="166" fontId="9" fillId="3" borderId="2" xfId="1" applyNumberFormat="1" applyFont="1" applyFill="1" applyBorder="1" applyAlignment="1">
      <alignment horizontal="center" vertical="center" wrapText="1"/>
    </xf>
    <xf numFmtId="168" fontId="9" fillId="3" borderId="2" xfId="1" applyNumberFormat="1" applyFont="1" applyFill="1" applyBorder="1" applyAlignment="1">
      <alignment horizontal="center" vertical="center" wrapText="1"/>
    </xf>
    <xf numFmtId="3" fontId="11" fillId="0" borderId="2" xfId="1" applyNumberFormat="1" applyFont="1" applyFill="1" applyBorder="1" applyAlignment="1">
      <alignment vertical="center" wrapText="1"/>
    </xf>
  </cellXfs>
  <cellStyles count="5">
    <cellStyle name="Comma" xfId="1" builtinId="3"/>
    <cellStyle name="Comma 2 5" xfId="4" xr:uid="{00000000-0005-0000-0000-000001000000}"/>
    <cellStyle name="Normal" xfId="0" builtinId="0"/>
    <cellStyle name="Normal_Schecule VI- MOdular 12-13" xfId="3" xr:uid="{00000000-0005-0000-0000-000003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37017-A7CD-40A9-AE35-6A39301CCA24}">
  <dimension ref="A1:AF285"/>
  <sheetViews>
    <sheetView tabSelected="1" topLeftCell="A261" workbookViewId="0">
      <selection activeCell="I273" sqref="I273"/>
    </sheetView>
  </sheetViews>
  <sheetFormatPr defaultRowHeight="15" x14ac:dyDescent="0.25"/>
  <cols>
    <col min="1" max="1" width="7.5703125" style="21" customWidth="1"/>
    <col min="2" max="2" width="23" style="14" customWidth="1"/>
    <col min="3" max="3" width="7.5703125" style="21" customWidth="1"/>
    <col min="4" max="4" width="6.28515625" style="14" customWidth="1"/>
    <col min="5" max="5" width="11.28515625" style="14" customWidth="1"/>
    <col min="6" max="6" width="6.5703125" style="21" customWidth="1"/>
    <col min="7" max="7" width="9.85546875" style="21" customWidth="1"/>
    <col min="8" max="8" width="11.85546875" style="48" customWidth="1"/>
    <col min="9" max="9" width="12.28515625" style="45" customWidth="1"/>
    <col min="10" max="12" width="0" style="14" hidden="1" customWidth="1"/>
    <col min="13" max="13" width="7.140625" style="14" hidden="1" customWidth="1"/>
    <col min="14" max="14" width="12.140625" style="14" hidden="1" customWidth="1"/>
    <col min="15" max="15" width="11.28515625" style="14" hidden="1" customWidth="1"/>
    <col min="16" max="16" width="14.5703125" style="14" hidden="1" customWidth="1"/>
    <col min="17" max="19" width="0" style="14" hidden="1" customWidth="1"/>
    <col min="20" max="20" width="7.5703125" style="14" hidden="1" customWidth="1"/>
    <col min="21" max="21" width="11.140625" style="14" hidden="1" customWidth="1"/>
    <col min="22" max="23" width="9.7109375" style="14" hidden="1" customWidth="1"/>
    <col min="24" max="24" width="11.140625" style="14" hidden="1" customWidth="1"/>
    <col min="25" max="25" width="12.28515625" style="14" hidden="1" customWidth="1"/>
    <col min="26" max="27" width="12.85546875" style="14" hidden="1" customWidth="1"/>
    <col min="28" max="28" width="11.5703125" style="14" hidden="1" customWidth="1"/>
    <col min="29" max="29" width="13.42578125" style="14" hidden="1" customWidth="1"/>
    <col min="30" max="30" width="14.28515625" style="14" hidden="1" customWidth="1"/>
    <col min="31" max="31" width="14.28515625" style="14" bestFit="1" customWidth="1"/>
    <col min="32" max="32" width="10.28515625" style="14" bestFit="1" customWidth="1"/>
    <col min="33" max="16384" width="9.140625" style="14"/>
  </cols>
  <sheetData>
    <row r="1" spans="1:30" ht="39" customHeight="1" x14ac:dyDescent="0.25">
      <c r="A1" s="26" t="s">
        <v>420</v>
      </c>
      <c r="B1" s="24" t="s">
        <v>0</v>
      </c>
      <c r="C1" s="26" t="s">
        <v>1</v>
      </c>
      <c r="D1" s="26" t="s">
        <v>3</v>
      </c>
      <c r="E1" s="26" t="s">
        <v>2</v>
      </c>
      <c r="F1" s="26" t="s">
        <v>421</v>
      </c>
      <c r="G1" s="26" t="s">
        <v>419</v>
      </c>
      <c r="H1" s="41" t="s">
        <v>425</v>
      </c>
      <c r="I1" s="41" t="s">
        <v>426</v>
      </c>
      <c r="M1" s="3" t="s">
        <v>4</v>
      </c>
      <c r="N1" s="1" t="s">
        <v>5</v>
      </c>
      <c r="O1" s="1" t="s">
        <v>6</v>
      </c>
      <c r="P1" s="2" t="s">
        <v>7</v>
      </c>
      <c r="T1" s="1" t="s">
        <v>8</v>
      </c>
      <c r="U1" s="1" t="s">
        <v>9</v>
      </c>
      <c r="V1" s="1" t="s">
        <v>10</v>
      </c>
      <c r="W1" s="1" t="s">
        <v>11</v>
      </c>
      <c r="X1" s="1" t="s">
        <v>12</v>
      </c>
      <c r="Y1" s="1" t="s">
        <v>13</v>
      </c>
      <c r="Z1" s="1" t="s">
        <v>14</v>
      </c>
      <c r="AA1" s="1"/>
      <c r="AB1" s="4" t="s">
        <v>15</v>
      </c>
      <c r="AC1" s="13"/>
      <c r="AD1" s="13"/>
    </row>
    <row r="2" spans="1:30" ht="49.5" x14ac:dyDescent="0.25">
      <c r="A2" s="30">
        <v>1</v>
      </c>
      <c r="B2" s="28" t="s">
        <v>16</v>
      </c>
      <c r="C2" s="29" t="s">
        <v>17</v>
      </c>
      <c r="D2" s="29" t="s">
        <v>19</v>
      </c>
      <c r="E2" s="30" t="s">
        <v>18</v>
      </c>
      <c r="F2" s="30">
        <v>16</v>
      </c>
      <c r="G2" s="30">
        <v>2</v>
      </c>
      <c r="H2" s="43">
        <v>308829</v>
      </c>
      <c r="I2" s="42">
        <f t="shared" ref="I2:I14" si="0">+H2-H2*0.9*F2/(F2+G2)</f>
        <v>61765.799999999959</v>
      </c>
      <c r="M2" s="6"/>
      <c r="N2" s="6">
        <v>0</v>
      </c>
      <c r="O2" s="5"/>
      <c r="P2" s="5">
        <v>2023</v>
      </c>
      <c r="T2" s="6">
        <v>1.3549655000415661</v>
      </c>
      <c r="U2" s="15">
        <v>418452.6404123368</v>
      </c>
      <c r="V2" s="15">
        <v>41845.264041233684</v>
      </c>
      <c r="W2" s="16">
        <v>263625.16345977213</v>
      </c>
      <c r="X2" s="16">
        <v>154827.47695256467</v>
      </c>
      <c r="Y2" s="17">
        <v>0.14000000000000001</v>
      </c>
      <c r="Z2" s="16">
        <v>21675.846773359055</v>
      </c>
      <c r="AA2" s="49">
        <f>+AB2/I2</f>
        <v>2.1557501105661339</v>
      </c>
      <c r="AB2" s="16">
        <v>133151.63017920562</v>
      </c>
      <c r="AC2" s="13" t="e">
        <f>H2*F2/#REF!*0.9</f>
        <v>#REF!</v>
      </c>
      <c r="AD2" s="18" t="e">
        <f>H2-AC2</f>
        <v>#REF!</v>
      </c>
    </row>
    <row r="3" spans="1:30" ht="66" x14ac:dyDescent="0.25">
      <c r="A3" s="30">
        <v>2</v>
      </c>
      <c r="B3" s="27" t="s">
        <v>20</v>
      </c>
      <c r="C3" s="29" t="s">
        <v>21</v>
      </c>
      <c r="D3" s="29" t="s">
        <v>22</v>
      </c>
      <c r="E3" s="30" t="s">
        <v>18</v>
      </c>
      <c r="F3" s="30">
        <v>16</v>
      </c>
      <c r="G3" s="30">
        <v>2</v>
      </c>
      <c r="H3" s="43">
        <v>651270</v>
      </c>
      <c r="I3" s="42">
        <f t="shared" si="0"/>
        <v>130254</v>
      </c>
      <c r="M3" s="6"/>
      <c r="N3" s="6">
        <v>0</v>
      </c>
      <c r="O3" s="5"/>
      <c r="P3" s="5">
        <v>2023</v>
      </c>
      <c r="T3" s="6">
        <v>1.3549655000415661</v>
      </c>
      <c r="U3" s="15">
        <v>882448.38121207082</v>
      </c>
      <c r="V3" s="15">
        <v>88244.838121207082</v>
      </c>
      <c r="W3" s="16">
        <v>555942.4801636046</v>
      </c>
      <c r="X3" s="16">
        <v>326505.90104846621</v>
      </c>
      <c r="Y3" s="17">
        <v>0.14000000000000001</v>
      </c>
      <c r="Z3" s="16">
        <v>45710.826146785272</v>
      </c>
      <c r="AA3" s="49">
        <f t="shared" ref="AA3:AA66" si="1">+AB3/I3</f>
        <v>2.1557501105661316</v>
      </c>
      <c r="AB3" s="16">
        <v>280795.07490168093</v>
      </c>
      <c r="AC3" s="13" t="e">
        <f>H3*F3/#REF!*0.9</f>
        <v>#REF!</v>
      </c>
      <c r="AD3" s="18" t="e">
        <f t="shared" ref="AD3:AD66" si="2">H3-AC3</f>
        <v>#REF!</v>
      </c>
    </row>
    <row r="4" spans="1:30" ht="33" x14ac:dyDescent="0.25">
      <c r="A4" s="30">
        <v>3</v>
      </c>
      <c r="B4" s="27" t="s">
        <v>23</v>
      </c>
      <c r="C4" s="29" t="s">
        <v>21</v>
      </c>
      <c r="D4" s="29" t="s">
        <v>24</v>
      </c>
      <c r="E4" s="30" t="s">
        <v>18</v>
      </c>
      <c r="F4" s="30">
        <v>16</v>
      </c>
      <c r="G4" s="30">
        <v>2</v>
      </c>
      <c r="H4" s="43">
        <v>311100</v>
      </c>
      <c r="I4" s="42">
        <f t="shared" si="0"/>
        <v>62220</v>
      </c>
      <c r="M4" s="6"/>
      <c r="N4" s="6">
        <v>0</v>
      </c>
      <c r="O4" s="5"/>
      <c r="P4" s="5">
        <v>2023</v>
      </c>
      <c r="T4" s="6">
        <v>1.3549655000415661</v>
      </c>
      <c r="U4" s="15">
        <v>421529.76706293121</v>
      </c>
      <c r="V4" s="15">
        <v>42152.976706293121</v>
      </c>
      <c r="W4" s="16">
        <v>265563.75324964669</v>
      </c>
      <c r="X4" s="16">
        <v>155966.01381328452</v>
      </c>
      <c r="Y4" s="17">
        <v>0.14000000000000001</v>
      </c>
      <c r="Z4" s="16">
        <v>21835.241933859834</v>
      </c>
      <c r="AA4" s="49">
        <f t="shared" si="1"/>
        <v>2.1557501105661312</v>
      </c>
      <c r="AB4" s="16">
        <v>134130.77187942469</v>
      </c>
      <c r="AC4" s="13" t="e">
        <f>H4*F4/#REF!*0.9</f>
        <v>#REF!</v>
      </c>
      <c r="AD4" s="18" t="e">
        <f t="shared" si="2"/>
        <v>#REF!</v>
      </c>
    </row>
    <row r="5" spans="1:30" ht="33" x14ac:dyDescent="0.25">
      <c r="A5" s="30">
        <v>4</v>
      </c>
      <c r="B5" s="28" t="s">
        <v>25</v>
      </c>
      <c r="C5" s="29" t="s">
        <v>26</v>
      </c>
      <c r="D5" s="29" t="s">
        <v>19</v>
      </c>
      <c r="E5" s="30" t="s">
        <v>27</v>
      </c>
      <c r="F5" s="30">
        <v>15</v>
      </c>
      <c r="G5" s="30">
        <v>2</v>
      </c>
      <c r="H5" s="43">
        <v>19300</v>
      </c>
      <c r="I5" s="42">
        <f t="shared" si="0"/>
        <v>3973.5294117647063</v>
      </c>
      <c r="M5" s="6"/>
      <c r="N5" s="6">
        <v>0</v>
      </c>
      <c r="O5" s="5"/>
      <c r="P5" s="5">
        <v>2023</v>
      </c>
      <c r="T5" s="6">
        <v>1.3349889425833401</v>
      </c>
      <c r="U5" s="15">
        <v>25765.286591858465</v>
      </c>
      <c r="V5" s="15">
        <v>2576.5286591858467</v>
      </c>
      <c r="W5" s="16">
        <v>15072.692656237201</v>
      </c>
      <c r="X5" s="16">
        <v>10692.593935621264</v>
      </c>
      <c r="Y5" s="17">
        <v>0.13</v>
      </c>
      <c r="Z5" s="16">
        <v>1390.0372116307644</v>
      </c>
      <c r="AA5" s="49">
        <f t="shared" si="1"/>
        <v>2.341131966067187</v>
      </c>
      <c r="AB5" s="16">
        <v>9302.5567239904994</v>
      </c>
      <c r="AC5" s="13" t="e">
        <f>H5*F5/#REF!*0.9</f>
        <v>#REF!</v>
      </c>
      <c r="AD5" s="18" t="e">
        <f t="shared" si="2"/>
        <v>#REF!</v>
      </c>
    </row>
    <row r="6" spans="1:30" ht="33" x14ac:dyDescent="0.25">
      <c r="A6" s="30">
        <v>5</v>
      </c>
      <c r="B6" s="28" t="s">
        <v>28</v>
      </c>
      <c r="C6" s="29" t="s">
        <v>26</v>
      </c>
      <c r="D6" s="29" t="s">
        <v>19</v>
      </c>
      <c r="E6" s="30" t="s">
        <v>27</v>
      </c>
      <c r="F6" s="30">
        <v>15</v>
      </c>
      <c r="G6" s="30">
        <v>2</v>
      </c>
      <c r="H6" s="43">
        <v>33000</v>
      </c>
      <c r="I6" s="42">
        <f t="shared" si="0"/>
        <v>6794.1176470588252</v>
      </c>
      <c r="M6" s="6"/>
      <c r="N6" s="6">
        <v>0</v>
      </c>
      <c r="O6" s="5"/>
      <c r="P6" s="5">
        <v>2023</v>
      </c>
      <c r="T6" s="6">
        <v>1.3349889425833401</v>
      </c>
      <c r="U6" s="15">
        <v>44054.635105250221</v>
      </c>
      <c r="V6" s="15">
        <v>4405.4635105250227</v>
      </c>
      <c r="W6" s="16">
        <v>25771.96153657138</v>
      </c>
      <c r="X6" s="16">
        <v>18282.673568678842</v>
      </c>
      <c r="Y6" s="17">
        <v>0.13</v>
      </c>
      <c r="Z6" s="16">
        <v>2376.7475639282493</v>
      </c>
      <c r="AA6" s="49">
        <f t="shared" si="1"/>
        <v>2.3411319660671861</v>
      </c>
      <c r="AB6" s="16">
        <v>15905.926004750592</v>
      </c>
      <c r="AC6" s="13" t="e">
        <f>H6*F6/#REF!*0.9</f>
        <v>#REF!</v>
      </c>
      <c r="AD6" s="18" t="e">
        <f t="shared" si="2"/>
        <v>#REF!</v>
      </c>
    </row>
    <row r="7" spans="1:30" ht="66" x14ac:dyDescent="0.25">
      <c r="A7" s="30">
        <v>6</v>
      </c>
      <c r="B7" s="27" t="s">
        <v>29</v>
      </c>
      <c r="C7" s="29" t="s">
        <v>30</v>
      </c>
      <c r="D7" s="29" t="s">
        <v>19</v>
      </c>
      <c r="E7" s="30" t="s">
        <v>27</v>
      </c>
      <c r="F7" s="30">
        <v>15</v>
      </c>
      <c r="G7" s="30">
        <f t="shared" ref="G7:G54" si="3">20-F7</f>
        <v>5</v>
      </c>
      <c r="H7" s="43">
        <v>435000</v>
      </c>
      <c r="I7" s="42">
        <f t="shared" si="0"/>
        <v>141375</v>
      </c>
      <c r="M7" s="6"/>
      <c r="N7" s="6">
        <v>0</v>
      </c>
      <c r="O7" s="5"/>
      <c r="P7" s="5">
        <v>2023</v>
      </c>
      <c r="T7" s="6">
        <v>1.3349889425833401</v>
      </c>
      <c r="U7" s="15">
        <v>580720.19002375298</v>
      </c>
      <c r="V7" s="15">
        <v>58072.019002375302</v>
      </c>
      <c r="W7" s="16">
        <v>339721.31116389547</v>
      </c>
      <c r="X7" s="16">
        <v>240998.8788598575</v>
      </c>
      <c r="Y7" s="17">
        <v>0.13</v>
      </c>
      <c r="Z7" s="16">
        <v>31329.854251781475</v>
      </c>
      <c r="AA7" s="49">
        <f t="shared" si="1"/>
        <v>1.4830700237529693</v>
      </c>
      <c r="AB7" s="16">
        <v>209669.02460807603</v>
      </c>
      <c r="AC7" s="13" t="e">
        <f>H7*F7/#REF!*0.9</f>
        <v>#REF!</v>
      </c>
      <c r="AD7" s="18" t="e">
        <f t="shared" si="2"/>
        <v>#REF!</v>
      </c>
    </row>
    <row r="8" spans="1:30" ht="49.5" x14ac:dyDescent="0.25">
      <c r="A8" s="30">
        <v>7</v>
      </c>
      <c r="B8" s="27" t="s">
        <v>31</v>
      </c>
      <c r="C8" s="29" t="s">
        <v>32</v>
      </c>
      <c r="D8" s="29" t="s">
        <v>19</v>
      </c>
      <c r="E8" s="30" t="s">
        <v>27</v>
      </c>
      <c r="F8" s="30">
        <v>15</v>
      </c>
      <c r="G8" s="30">
        <f t="shared" si="3"/>
        <v>5</v>
      </c>
      <c r="H8" s="43">
        <v>102000</v>
      </c>
      <c r="I8" s="42">
        <f t="shared" si="0"/>
        <v>33150</v>
      </c>
      <c r="M8" s="6"/>
      <c r="N8" s="6">
        <v>0</v>
      </c>
      <c r="O8" s="5"/>
      <c r="P8" s="5">
        <v>2023</v>
      </c>
      <c r="T8" s="6">
        <v>1.3349889425833401</v>
      </c>
      <c r="U8" s="15">
        <v>136168.87214350069</v>
      </c>
      <c r="V8" s="15">
        <v>13616.88721435007</v>
      </c>
      <c r="W8" s="16">
        <v>79658.790203947894</v>
      </c>
      <c r="X8" s="16">
        <v>56510.081939552794</v>
      </c>
      <c r="Y8" s="17">
        <v>0.13</v>
      </c>
      <c r="Z8" s="16">
        <v>7346.3106521418631</v>
      </c>
      <c r="AA8" s="49">
        <f t="shared" si="1"/>
        <v>1.4830700237529693</v>
      </c>
      <c r="AB8" s="16">
        <v>49163.771287410927</v>
      </c>
      <c r="AC8" s="13" t="e">
        <f>H8*F8/#REF!*0.9</f>
        <v>#REF!</v>
      </c>
      <c r="AD8" s="18" t="e">
        <f t="shared" si="2"/>
        <v>#REF!</v>
      </c>
    </row>
    <row r="9" spans="1:30" ht="49.5" x14ac:dyDescent="0.25">
      <c r="A9" s="30">
        <v>8</v>
      </c>
      <c r="B9" s="27" t="s">
        <v>33</v>
      </c>
      <c r="C9" s="29" t="s">
        <v>34</v>
      </c>
      <c r="D9" s="29" t="s">
        <v>19</v>
      </c>
      <c r="E9" s="30" t="s">
        <v>35</v>
      </c>
      <c r="F9" s="30">
        <v>14</v>
      </c>
      <c r="G9" s="30">
        <f t="shared" si="3"/>
        <v>6</v>
      </c>
      <c r="H9" s="43">
        <v>443700</v>
      </c>
      <c r="I9" s="42">
        <f t="shared" si="0"/>
        <v>164169</v>
      </c>
      <c r="M9" s="6"/>
      <c r="N9" s="6">
        <v>0</v>
      </c>
      <c r="O9" s="5"/>
      <c r="P9" s="5">
        <v>2023</v>
      </c>
      <c r="T9" s="6">
        <v>1.1984470588235292</v>
      </c>
      <c r="U9" s="15">
        <v>531750.96</v>
      </c>
      <c r="V9" s="15">
        <v>53175.095999999998</v>
      </c>
      <c r="W9" s="16">
        <v>287145.51839999994</v>
      </c>
      <c r="X9" s="16">
        <v>244605.44160000002</v>
      </c>
      <c r="Y9" s="17">
        <v>0.12</v>
      </c>
      <c r="Z9" s="16">
        <v>29352.652992000003</v>
      </c>
      <c r="AA9" s="49">
        <f t="shared" si="1"/>
        <v>1.31116586327504</v>
      </c>
      <c r="AB9" s="16">
        <v>215252.78860800003</v>
      </c>
      <c r="AC9" s="13" t="e">
        <f>H9*F9/#REF!*0.9</f>
        <v>#REF!</v>
      </c>
      <c r="AD9" s="18" t="e">
        <f t="shared" si="2"/>
        <v>#REF!</v>
      </c>
    </row>
    <row r="10" spans="1:30" ht="33" x14ac:dyDescent="0.25">
      <c r="A10" s="30">
        <v>9</v>
      </c>
      <c r="B10" s="27" t="s">
        <v>36</v>
      </c>
      <c r="C10" s="29" t="s">
        <v>37</v>
      </c>
      <c r="D10" s="29" t="s">
        <v>19</v>
      </c>
      <c r="E10" s="30" t="s">
        <v>35</v>
      </c>
      <c r="F10" s="30">
        <v>14</v>
      </c>
      <c r="G10" s="30">
        <v>2</v>
      </c>
      <c r="H10" s="43">
        <v>24889</v>
      </c>
      <c r="I10" s="42">
        <f t="shared" si="0"/>
        <v>5288.9124999999985</v>
      </c>
      <c r="M10" s="6"/>
      <c r="N10" s="6">
        <v>0</v>
      </c>
      <c r="O10" s="5"/>
      <c r="P10" s="5">
        <v>2023</v>
      </c>
      <c r="T10" s="6">
        <v>1.1984470588235292</v>
      </c>
      <c r="U10" s="15">
        <v>29828.148847058819</v>
      </c>
      <c r="V10" s="15">
        <v>2982.8148847058819</v>
      </c>
      <c r="W10" s="16">
        <v>16107.200377411762</v>
      </c>
      <c r="X10" s="16">
        <v>13720.948469647057</v>
      </c>
      <c r="Y10" s="17">
        <v>0.12</v>
      </c>
      <c r="Z10" s="16">
        <v>1646.5138163576469</v>
      </c>
      <c r="AA10" s="49">
        <f t="shared" si="1"/>
        <v>2.2829711501730108</v>
      </c>
      <c r="AB10" s="16">
        <v>12074.434653289411</v>
      </c>
      <c r="AC10" s="13" t="e">
        <f>H10*F10/#REF!*0.9</f>
        <v>#REF!</v>
      </c>
      <c r="AD10" s="18" t="e">
        <f t="shared" si="2"/>
        <v>#REF!</v>
      </c>
    </row>
    <row r="11" spans="1:30" ht="49.5" x14ac:dyDescent="0.25">
      <c r="A11" s="30">
        <v>10</v>
      </c>
      <c r="B11" s="27" t="s">
        <v>38</v>
      </c>
      <c r="C11" s="29" t="s">
        <v>39</v>
      </c>
      <c r="D11" s="29" t="s">
        <v>40</v>
      </c>
      <c r="E11" s="30" t="s">
        <v>35</v>
      </c>
      <c r="F11" s="30">
        <v>14</v>
      </c>
      <c r="G11" s="30">
        <f t="shared" si="3"/>
        <v>6</v>
      </c>
      <c r="H11" s="43">
        <v>1351175</v>
      </c>
      <c r="I11" s="42">
        <f t="shared" si="0"/>
        <v>499934.75</v>
      </c>
      <c r="M11" s="6"/>
      <c r="N11" s="6">
        <v>0</v>
      </c>
      <c r="O11" s="5"/>
      <c r="P11" s="5">
        <v>2023</v>
      </c>
      <c r="T11" s="6">
        <v>1.1984470588235292</v>
      </c>
      <c r="U11" s="15">
        <v>1619311.7047058821</v>
      </c>
      <c r="V11" s="15">
        <v>161931.17047058823</v>
      </c>
      <c r="W11" s="16">
        <v>874428.32054117636</v>
      </c>
      <c r="X11" s="16">
        <v>744883.38416470576</v>
      </c>
      <c r="Y11" s="17">
        <v>0.12</v>
      </c>
      <c r="Z11" s="16">
        <v>89386.006099764694</v>
      </c>
      <c r="AA11" s="49">
        <f t="shared" si="1"/>
        <v>1.3111658632750394</v>
      </c>
      <c r="AB11" s="16">
        <v>655497.37806494103</v>
      </c>
      <c r="AC11" s="13" t="e">
        <f>H11*F11/#REF!*0.9</f>
        <v>#REF!</v>
      </c>
      <c r="AD11" s="18" t="e">
        <f t="shared" si="2"/>
        <v>#REF!</v>
      </c>
    </row>
    <row r="12" spans="1:30" ht="49.5" x14ac:dyDescent="0.25">
      <c r="A12" s="30">
        <v>11</v>
      </c>
      <c r="B12" s="27" t="s">
        <v>41</v>
      </c>
      <c r="C12" s="29" t="s">
        <v>42</v>
      </c>
      <c r="D12" s="29" t="s">
        <v>40</v>
      </c>
      <c r="E12" s="30" t="s">
        <v>35</v>
      </c>
      <c r="F12" s="30">
        <v>14</v>
      </c>
      <c r="G12" s="30">
        <v>2</v>
      </c>
      <c r="H12" s="43">
        <v>462046</v>
      </c>
      <c r="I12" s="42">
        <f t="shared" si="0"/>
        <v>98184.774999999965</v>
      </c>
      <c r="M12" s="6"/>
      <c r="N12" s="6">
        <v>0</v>
      </c>
      <c r="O12" s="5"/>
      <c r="P12" s="5">
        <v>2023</v>
      </c>
      <c r="T12" s="6">
        <v>1.1984470588235292</v>
      </c>
      <c r="U12" s="15">
        <v>553737.66974117642</v>
      </c>
      <c r="V12" s="15">
        <v>55373.766974117643</v>
      </c>
      <c r="W12" s="16">
        <v>299018.34166023525</v>
      </c>
      <c r="X12" s="16">
        <v>254719.32808094117</v>
      </c>
      <c r="Y12" s="17">
        <v>0.12</v>
      </c>
      <c r="Z12" s="16">
        <v>30566.319369712939</v>
      </c>
      <c r="AA12" s="49">
        <f t="shared" si="1"/>
        <v>2.2829711501730112</v>
      </c>
      <c r="AB12" s="16">
        <v>224153.00871122823</v>
      </c>
      <c r="AC12" s="13" t="e">
        <f>H12*F12/#REF!*0.9</f>
        <v>#REF!</v>
      </c>
      <c r="AD12" s="18" t="e">
        <f t="shared" si="2"/>
        <v>#REF!</v>
      </c>
    </row>
    <row r="13" spans="1:30" ht="49.5" x14ac:dyDescent="0.25">
      <c r="A13" s="30">
        <v>12</v>
      </c>
      <c r="B13" s="27" t="s">
        <v>43</v>
      </c>
      <c r="C13" s="29" t="s">
        <v>44</v>
      </c>
      <c r="D13" s="29" t="s">
        <v>40</v>
      </c>
      <c r="E13" s="30" t="s">
        <v>45</v>
      </c>
      <c r="F13" s="30">
        <v>13</v>
      </c>
      <c r="G13" s="30">
        <v>2</v>
      </c>
      <c r="H13" s="43">
        <v>25016</v>
      </c>
      <c r="I13" s="42">
        <f t="shared" si="0"/>
        <v>5503.52</v>
      </c>
      <c r="M13" s="6"/>
      <c r="N13" s="6">
        <v>0</v>
      </c>
      <c r="O13" s="5"/>
      <c r="P13" s="5">
        <v>2023</v>
      </c>
      <c r="T13" s="6">
        <v>1.248</v>
      </c>
      <c r="U13" s="15">
        <v>31219.968000000001</v>
      </c>
      <c r="V13" s="15">
        <v>3121.9968000000003</v>
      </c>
      <c r="W13" s="16">
        <v>15453.884159999998</v>
      </c>
      <c r="X13" s="16">
        <v>15766.083840000003</v>
      </c>
      <c r="Y13" s="17">
        <v>0.11</v>
      </c>
      <c r="Z13" s="16">
        <v>1734.2692224000004</v>
      </c>
      <c r="AA13" s="49">
        <f t="shared" si="1"/>
        <v>2.5496072727272732</v>
      </c>
      <c r="AB13" s="16">
        <v>14031.814617600003</v>
      </c>
      <c r="AC13" s="13" t="e">
        <f>H13*F13/#REF!*0.9</f>
        <v>#REF!</v>
      </c>
      <c r="AD13" s="18" t="e">
        <f t="shared" si="2"/>
        <v>#REF!</v>
      </c>
    </row>
    <row r="14" spans="1:30" ht="33" x14ac:dyDescent="0.25">
      <c r="A14" s="30">
        <v>13</v>
      </c>
      <c r="B14" s="27" t="s">
        <v>46</v>
      </c>
      <c r="C14" s="29" t="s">
        <v>37</v>
      </c>
      <c r="D14" s="29" t="s">
        <v>40</v>
      </c>
      <c r="E14" s="30" t="s">
        <v>47</v>
      </c>
      <c r="F14" s="30">
        <v>12</v>
      </c>
      <c r="G14" s="30">
        <v>3</v>
      </c>
      <c r="H14" s="43">
        <v>186850</v>
      </c>
      <c r="I14" s="42">
        <f t="shared" si="0"/>
        <v>52318</v>
      </c>
      <c r="M14" s="6"/>
      <c r="N14" s="6">
        <v>0</v>
      </c>
      <c r="O14" s="5"/>
      <c r="P14" s="5">
        <v>2023</v>
      </c>
      <c r="T14" s="6">
        <v>1.2344213649851632</v>
      </c>
      <c r="U14" s="15">
        <v>230651.63204747773</v>
      </c>
      <c r="V14" s="15">
        <v>23065.163204747776</v>
      </c>
      <c r="W14" s="16">
        <v>103793.23442136498</v>
      </c>
      <c r="X14" s="16">
        <v>126858.39762611275</v>
      </c>
      <c r="Y14" s="17">
        <v>0.1</v>
      </c>
      <c r="Z14" s="16">
        <v>12685.839762611276</v>
      </c>
      <c r="AA14" s="49">
        <f t="shared" si="1"/>
        <v>2.1822806273844848</v>
      </c>
      <c r="AB14" s="16">
        <v>114172.55786350148</v>
      </c>
      <c r="AC14" s="13" t="e">
        <f>H14*F14/#REF!*0.9</f>
        <v>#REF!</v>
      </c>
      <c r="AD14" s="18" t="e">
        <f t="shared" si="2"/>
        <v>#REF!</v>
      </c>
    </row>
    <row r="15" spans="1:30" ht="33" x14ac:dyDescent="0.25">
      <c r="A15" s="30">
        <v>14</v>
      </c>
      <c r="B15" s="27" t="s">
        <v>48</v>
      </c>
      <c r="C15" s="29" t="s">
        <v>49</v>
      </c>
      <c r="D15" s="29" t="s">
        <v>40</v>
      </c>
      <c r="E15" s="30" t="s">
        <v>47</v>
      </c>
      <c r="F15" s="30">
        <v>12</v>
      </c>
      <c r="G15" s="30">
        <v>3</v>
      </c>
      <c r="H15" s="43">
        <v>1606586</v>
      </c>
      <c r="I15" s="42">
        <f>0.9*(H15-H15*0.9*F15/(F15+G15))</f>
        <v>404859.67199999985</v>
      </c>
      <c r="M15" s="6"/>
      <c r="N15" s="6">
        <v>160658.6</v>
      </c>
      <c r="O15" s="5"/>
      <c r="P15" s="5">
        <v>2023</v>
      </c>
      <c r="T15" s="6">
        <v>1.2344213649851632</v>
      </c>
      <c r="U15" s="15">
        <v>1983204.0830860534</v>
      </c>
      <c r="V15" s="15">
        <v>198320.40830860534</v>
      </c>
      <c r="W15" s="16">
        <v>892441.83738872386</v>
      </c>
      <c r="X15" s="16">
        <v>1090762.2456973295</v>
      </c>
      <c r="Y15" s="17">
        <v>0.1</v>
      </c>
      <c r="Z15" s="16">
        <v>109076.22456973296</v>
      </c>
      <c r="AA15" s="49">
        <f t="shared" si="1"/>
        <v>2.4247562526494288</v>
      </c>
      <c r="AB15" s="16">
        <v>981686.0211275965</v>
      </c>
      <c r="AC15" s="13" t="e">
        <f>H15*F15/#REF!*0.9</f>
        <v>#REF!</v>
      </c>
      <c r="AD15" s="18" t="e">
        <f t="shared" si="2"/>
        <v>#REF!</v>
      </c>
    </row>
    <row r="16" spans="1:30" ht="33" x14ac:dyDescent="0.25">
      <c r="A16" s="30">
        <v>15</v>
      </c>
      <c r="B16" s="31" t="s">
        <v>50</v>
      </c>
      <c r="C16" s="29" t="s">
        <v>51</v>
      </c>
      <c r="D16" s="29" t="s">
        <v>40</v>
      </c>
      <c r="E16" s="30" t="s">
        <v>47</v>
      </c>
      <c r="F16" s="30">
        <v>12</v>
      </c>
      <c r="G16" s="30">
        <v>3</v>
      </c>
      <c r="H16" s="43">
        <v>153000</v>
      </c>
      <c r="I16" s="42">
        <f t="shared" ref="I16:I28" si="4">+H16-H16*0.9*F16/(F16+G16)</f>
        <v>42840</v>
      </c>
      <c r="M16" s="6"/>
      <c r="N16" s="6">
        <v>0</v>
      </c>
      <c r="O16" s="5"/>
      <c r="P16" s="5">
        <v>2023</v>
      </c>
      <c r="T16" s="6">
        <v>1.2344213649851632</v>
      </c>
      <c r="U16" s="15">
        <v>188866.46884272996</v>
      </c>
      <c r="V16" s="15">
        <v>18886.646884272996</v>
      </c>
      <c r="W16" s="16">
        <v>84989.910979228473</v>
      </c>
      <c r="X16" s="16">
        <v>103876.55786350148</v>
      </c>
      <c r="Y16" s="17">
        <v>0.1</v>
      </c>
      <c r="Z16" s="16">
        <v>10387.655786350149</v>
      </c>
      <c r="AA16" s="49">
        <f t="shared" si="1"/>
        <v>2.1822806273844848</v>
      </c>
      <c r="AB16" s="16">
        <v>93488.902077151331</v>
      </c>
      <c r="AC16" s="13" t="e">
        <f>H16*F16/#REF!*0.9</f>
        <v>#REF!</v>
      </c>
      <c r="AD16" s="18" t="e">
        <f t="shared" si="2"/>
        <v>#REF!</v>
      </c>
    </row>
    <row r="17" spans="1:30" ht="33" x14ac:dyDescent="0.25">
      <c r="A17" s="30">
        <v>16</v>
      </c>
      <c r="B17" s="27" t="s">
        <v>52</v>
      </c>
      <c r="C17" s="29" t="s">
        <v>37</v>
      </c>
      <c r="D17" s="29" t="s">
        <v>40</v>
      </c>
      <c r="E17" s="30" t="s">
        <v>47</v>
      </c>
      <c r="F17" s="30">
        <v>12</v>
      </c>
      <c r="G17" s="30">
        <v>3</v>
      </c>
      <c r="H17" s="43">
        <v>275000</v>
      </c>
      <c r="I17" s="42">
        <f t="shared" si="4"/>
        <v>77000</v>
      </c>
      <c r="M17" s="6"/>
      <c r="N17" s="6">
        <v>0</v>
      </c>
      <c r="O17" s="5"/>
      <c r="P17" s="5">
        <v>2023</v>
      </c>
      <c r="T17" s="6">
        <v>1.2344213649851632</v>
      </c>
      <c r="U17" s="15">
        <v>339465.87537091988</v>
      </c>
      <c r="V17" s="15">
        <v>33946.587537091989</v>
      </c>
      <c r="W17" s="16">
        <v>152759.64391691395</v>
      </c>
      <c r="X17" s="16">
        <v>186706.23145400593</v>
      </c>
      <c r="Y17" s="17">
        <v>0.1</v>
      </c>
      <c r="Z17" s="16">
        <v>18670.623145400594</v>
      </c>
      <c r="AA17" s="49">
        <f t="shared" si="1"/>
        <v>2.1822806273844848</v>
      </c>
      <c r="AB17" s="16">
        <v>168035.60830860533</v>
      </c>
      <c r="AC17" s="13" t="e">
        <f>H17*F17/#REF!*0.9</f>
        <v>#REF!</v>
      </c>
      <c r="AD17" s="18" t="e">
        <f t="shared" si="2"/>
        <v>#REF!</v>
      </c>
    </row>
    <row r="18" spans="1:30" ht="33" x14ac:dyDescent="0.25">
      <c r="A18" s="30">
        <v>17</v>
      </c>
      <c r="B18" s="27" t="s">
        <v>53</v>
      </c>
      <c r="C18" s="29" t="s">
        <v>37</v>
      </c>
      <c r="D18" s="29" t="s">
        <v>40</v>
      </c>
      <c r="E18" s="30" t="s">
        <v>47</v>
      </c>
      <c r="F18" s="30">
        <v>12</v>
      </c>
      <c r="G18" s="30">
        <v>3</v>
      </c>
      <c r="H18" s="43">
        <v>53615</v>
      </c>
      <c r="I18" s="42">
        <f t="shared" si="4"/>
        <v>15012.199999999997</v>
      </c>
      <c r="M18" s="8"/>
      <c r="N18" s="6">
        <v>0</v>
      </c>
      <c r="O18" s="5"/>
      <c r="P18" s="5">
        <v>2023</v>
      </c>
      <c r="T18" s="6">
        <v>1.2344213649851632</v>
      </c>
      <c r="U18" s="15">
        <v>66183.501483679531</v>
      </c>
      <c r="V18" s="15">
        <v>6618.3501483679538</v>
      </c>
      <c r="W18" s="16">
        <v>29782.575667655787</v>
      </c>
      <c r="X18" s="16">
        <v>36400.925816023744</v>
      </c>
      <c r="Y18" s="17">
        <v>0.1</v>
      </c>
      <c r="Z18" s="16">
        <v>3640.0925816023746</v>
      </c>
      <c r="AA18" s="49">
        <f t="shared" si="1"/>
        <v>2.1822806273844857</v>
      </c>
      <c r="AB18" s="16">
        <v>32760.83323442137</v>
      </c>
      <c r="AC18" s="13" t="e">
        <f>H18*F18/#REF!*0.9</f>
        <v>#REF!</v>
      </c>
      <c r="AD18" s="18" t="e">
        <f t="shared" si="2"/>
        <v>#REF!</v>
      </c>
    </row>
    <row r="19" spans="1:30" ht="33" x14ac:dyDescent="0.25">
      <c r="A19" s="30">
        <v>18</v>
      </c>
      <c r="B19" s="27" t="s">
        <v>53</v>
      </c>
      <c r="C19" s="29" t="s">
        <v>37</v>
      </c>
      <c r="D19" s="29" t="s">
        <v>40</v>
      </c>
      <c r="E19" s="30" t="s">
        <v>47</v>
      </c>
      <c r="F19" s="30">
        <v>12</v>
      </c>
      <c r="G19" s="30">
        <v>3</v>
      </c>
      <c r="H19" s="43">
        <v>12300</v>
      </c>
      <c r="I19" s="42">
        <f t="shared" si="4"/>
        <v>3444</v>
      </c>
      <c r="M19" s="8"/>
      <c r="N19" s="6">
        <v>0</v>
      </c>
      <c r="O19" s="5"/>
      <c r="P19" s="5">
        <v>2023</v>
      </c>
      <c r="T19" s="6">
        <v>1.2344213649851632</v>
      </c>
      <c r="U19" s="15">
        <v>15183.382789317508</v>
      </c>
      <c r="V19" s="15">
        <v>1518.3382789317509</v>
      </c>
      <c r="W19" s="16">
        <v>6832.5222551928773</v>
      </c>
      <c r="X19" s="16">
        <v>8350.8605341246293</v>
      </c>
      <c r="Y19" s="17">
        <v>0.1</v>
      </c>
      <c r="Z19" s="16">
        <v>835.086053412463</v>
      </c>
      <c r="AA19" s="49">
        <f t="shared" si="1"/>
        <v>2.1822806273844848</v>
      </c>
      <c r="AB19" s="16">
        <v>7515.7744807121662</v>
      </c>
      <c r="AC19" s="13" t="e">
        <f>H19*F19/#REF!*0.9</f>
        <v>#REF!</v>
      </c>
      <c r="AD19" s="18" t="e">
        <f t="shared" si="2"/>
        <v>#REF!</v>
      </c>
    </row>
    <row r="20" spans="1:30" ht="33" x14ac:dyDescent="0.25">
      <c r="A20" s="30">
        <v>19</v>
      </c>
      <c r="B20" s="27" t="s">
        <v>54</v>
      </c>
      <c r="C20" s="29"/>
      <c r="D20" s="29" t="s">
        <v>40</v>
      </c>
      <c r="E20" s="30" t="s">
        <v>47</v>
      </c>
      <c r="F20" s="30">
        <v>12</v>
      </c>
      <c r="G20" s="30">
        <v>3</v>
      </c>
      <c r="H20" s="43">
        <v>39500</v>
      </c>
      <c r="I20" s="42">
        <f t="shared" si="4"/>
        <v>11060</v>
      </c>
      <c r="M20" s="8"/>
      <c r="N20" s="6">
        <v>0</v>
      </c>
      <c r="O20" s="5"/>
      <c r="P20" s="5">
        <v>2023</v>
      </c>
      <c r="T20" s="6">
        <v>1.2344213649851632</v>
      </c>
      <c r="U20" s="15">
        <v>48759.643916913948</v>
      </c>
      <c r="V20" s="15">
        <v>4875.9643916913947</v>
      </c>
      <c r="W20" s="16">
        <v>21941.839762611278</v>
      </c>
      <c r="X20" s="16">
        <v>26817.80415430267</v>
      </c>
      <c r="Y20" s="17">
        <v>0.1</v>
      </c>
      <c r="Z20" s="16">
        <v>2681.7804154302671</v>
      </c>
      <c r="AA20" s="49">
        <f t="shared" si="1"/>
        <v>2.1822806273844848</v>
      </c>
      <c r="AB20" s="16">
        <v>24136.023738872402</v>
      </c>
      <c r="AC20" s="13" t="e">
        <f>H20*F20/#REF!*0.9</f>
        <v>#REF!</v>
      </c>
      <c r="AD20" s="18" t="e">
        <f t="shared" si="2"/>
        <v>#REF!</v>
      </c>
    </row>
    <row r="21" spans="1:30" ht="33" x14ac:dyDescent="0.25">
      <c r="A21" s="30">
        <v>20</v>
      </c>
      <c r="B21" s="27" t="s">
        <v>55</v>
      </c>
      <c r="C21" s="29" t="s">
        <v>37</v>
      </c>
      <c r="D21" s="29" t="s">
        <v>40</v>
      </c>
      <c r="E21" s="30" t="s">
        <v>47</v>
      </c>
      <c r="F21" s="30">
        <v>12</v>
      </c>
      <c r="G21" s="30">
        <v>3</v>
      </c>
      <c r="H21" s="43">
        <v>484500</v>
      </c>
      <c r="I21" s="42">
        <f t="shared" si="4"/>
        <v>135660</v>
      </c>
      <c r="M21" s="6"/>
      <c r="N21" s="6">
        <v>0</v>
      </c>
      <c r="O21" s="5"/>
      <c r="P21" s="5">
        <v>2023</v>
      </c>
      <c r="T21" s="6">
        <v>1.2344213649851632</v>
      </c>
      <c r="U21" s="15">
        <v>598077.15133531159</v>
      </c>
      <c r="V21" s="15">
        <v>59807.715133531165</v>
      </c>
      <c r="W21" s="16">
        <v>269134.71810089023</v>
      </c>
      <c r="X21" s="16">
        <v>328942.43323442136</v>
      </c>
      <c r="Y21" s="17">
        <v>0.1</v>
      </c>
      <c r="Z21" s="16">
        <v>32894.243323442141</v>
      </c>
      <c r="AA21" s="49">
        <f t="shared" si="1"/>
        <v>2.1822806273844852</v>
      </c>
      <c r="AB21" s="16">
        <v>296048.18991097924</v>
      </c>
      <c r="AC21" s="13" t="e">
        <f>H21*F21/#REF!*0.9</f>
        <v>#REF!</v>
      </c>
      <c r="AD21" s="18" t="e">
        <f t="shared" si="2"/>
        <v>#REF!</v>
      </c>
    </row>
    <row r="22" spans="1:30" ht="82.5" x14ac:dyDescent="0.25">
      <c r="A22" s="30">
        <v>21</v>
      </c>
      <c r="B22" s="27" t="s">
        <v>56</v>
      </c>
      <c r="C22" s="29" t="s">
        <v>57</v>
      </c>
      <c r="D22" s="29" t="s">
        <v>40</v>
      </c>
      <c r="E22" s="30" t="s">
        <v>47</v>
      </c>
      <c r="F22" s="30">
        <v>12</v>
      </c>
      <c r="G22" s="30">
        <v>3</v>
      </c>
      <c r="H22" s="43">
        <v>214375</v>
      </c>
      <c r="I22" s="42">
        <f t="shared" si="4"/>
        <v>60025</v>
      </c>
      <c r="M22" s="6"/>
      <c r="N22" s="6">
        <v>0</v>
      </c>
      <c r="O22" s="5"/>
      <c r="P22" s="5">
        <v>2023</v>
      </c>
      <c r="T22" s="6">
        <v>1.2344213649851632</v>
      </c>
      <c r="U22" s="15">
        <v>264629.08011869434</v>
      </c>
      <c r="V22" s="15">
        <v>26462.908011869436</v>
      </c>
      <c r="W22" s="16">
        <v>119083.08605341245</v>
      </c>
      <c r="X22" s="16">
        <v>145545.99406528188</v>
      </c>
      <c r="Y22" s="17">
        <v>0.1</v>
      </c>
      <c r="Z22" s="16">
        <v>14554.599406528188</v>
      </c>
      <c r="AA22" s="49">
        <f t="shared" si="1"/>
        <v>2.1822806273844848</v>
      </c>
      <c r="AB22" s="16">
        <v>130991.39465875369</v>
      </c>
      <c r="AC22" s="13" t="e">
        <f>H22*F22/#REF!*0.9</f>
        <v>#REF!</v>
      </c>
      <c r="AD22" s="18" t="e">
        <f t="shared" si="2"/>
        <v>#REF!</v>
      </c>
    </row>
    <row r="23" spans="1:30" ht="99" x14ac:dyDescent="0.25">
      <c r="A23" s="30">
        <v>22</v>
      </c>
      <c r="B23" s="33" t="s">
        <v>58</v>
      </c>
      <c r="C23" s="29" t="s">
        <v>37</v>
      </c>
      <c r="D23" s="32" t="s">
        <v>60</v>
      </c>
      <c r="E23" s="30" t="s">
        <v>59</v>
      </c>
      <c r="F23" s="30">
        <v>11</v>
      </c>
      <c r="G23" s="30">
        <v>4</v>
      </c>
      <c r="H23" s="43">
        <v>74737</v>
      </c>
      <c r="I23" s="42">
        <f t="shared" si="4"/>
        <v>25410.579999999994</v>
      </c>
      <c r="M23" s="8"/>
      <c r="N23" s="6">
        <v>0</v>
      </c>
      <c r="O23" s="5"/>
      <c r="P23" s="5">
        <v>2023</v>
      </c>
      <c r="T23" s="6">
        <v>1.1652661064425771</v>
      </c>
      <c r="U23" s="15">
        <v>87088.492997198889</v>
      </c>
      <c r="V23" s="15">
        <v>8708.84929971989</v>
      </c>
      <c r="W23" s="16">
        <v>35270.839663865554</v>
      </c>
      <c r="X23" s="16">
        <v>51817.653333333335</v>
      </c>
      <c r="Y23" s="17">
        <v>0.09</v>
      </c>
      <c r="Z23" s="16">
        <v>4663.5888000000004</v>
      </c>
      <c r="AA23" s="49">
        <f t="shared" si="1"/>
        <v>1.8556862745098044</v>
      </c>
      <c r="AB23" s="16">
        <v>47154.064533333338</v>
      </c>
      <c r="AC23" s="13" t="e">
        <f>H23*F23/#REF!*0.9</f>
        <v>#REF!</v>
      </c>
      <c r="AD23" s="18" t="e">
        <f t="shared" si="2"/>
        <v>#REF!</v>
      </c>
    </row>
    <row r="24" spans="1:30" ht="82.5" x14ac:dyDescent="0.25">
      <c r="A24" s="30">
        <v>23</v>
      </c>
      <c r="B24" s="33" t="s">
        <v>61</v>
      </c>
      <c r="C24" s="29" t="s">
        <v>37</v>
      </c>
      <c r="D24" s="32" t="s">
        <v>19</v>
      </c>
      <c r="E24" s="30" t="s">
        <v>59</v>
      </c>
      <c r="F24" s="30">
        <v>11</v>
      </c>
      <c r="G24" s="30">
        <v>4</v>
      </c>
      <c r="H24" s="43">
        <v>178690</v>
      </c>
      <c r="I24" s="42">
        <f t="shared" si="4"/>
        <v>60754.600000000006</v>
      </c>
      <c r="M24" s="8"/>
      <c r="N24" s="6">
        <v>17869</v>
      </c>
      <c r="O24" s="5"/>
      <c r="P24" s="5">
        <v>2023</v>
      </c>
      <c r="T24" s="6">
        <v>1.1652661064425771</v>
      </c>
      <c r="U24" s="15">
        <v>208221.40056022411</v>
      </c>
      <c r="V24" s="15">
        <v>20822.140056022414</v>
      </c>
      <c r="W24" s="16">
        <v>84329.667226890771</v>
      </c>
      <c r="X24" s="16">
        <v>123891.73333333334</v>
      </c>
      <c r="Y24" s="17">
        <v>0.09</v>
      </c>
      <c r="Z24" s="16">
        <v>11150.255999999999</v>
      </c>
      <c r="AA24" s="49">
        <f t="shared" si="1"/>
        <v>1.8556862745098039</v>
      </c>
      <c r="AB24" s="16">
        <v>112741.47733333334</v>
      </c>
      <c r="AC24" s="13" t="e">
        <f>H24*F24/#REF!*0.9</f>
        <v>#REF!</v>
      </c>
      <c r="AD24" s="18" t="e">
        <f t="shared" si="2"/>
        <v>#REF!</v>
      </c>
    </row>
    <row r="25" spans="1:30" ht="66" x14ac:dyDescent="0.25">
      <c r="A25" s="30">
        <v>24</v>
      </c>
      <c r="B25" s="33" t="s">
        <v>62</v>
      </c>
      <c r="C25" s="29" t="s">
        <v>37</v>
      </c>
      <c r="D25" s="32" t="s">
        <v>19</v>
      </c>
      <c r="E25" s="30" t="s">
        <v>59</v>
      </c>
      <c r="F25" s="30">
        <v>11</v>
      </c>
      <c r="G25" s="30">
        <v>4</v>
      </c>
      <c r="H25" s="43">
        <v>96300</v>
      </c>
      <c r="I25" s="42">
        <f t="shared" si="4"/>
        <v>32742</v>
      </c>
      <c r="M25" s="8"/>
      <c r="N25" s="6">
        <v>0</v>
      </c>
      <c r="O25" s="5"/>
      <c r="P25" s="5">
        <v>2023</v>
      </c>
      <c r="T25" s="6">
        <v>1.1652661064425771</v>
      </c>
      <c r="U25" s="15">
        <v>112215.12605042018</v>
      </c>
      <c r="V25" s="15">
        <v>11221.512605042019</v>
      </c>
      <c r="W25" s="16">
        <v>45447.126050420171</v>
      </c>
      <c r="X25" s="16">
        <v>66768</v>
      </c>
      <c r="Y25" s="17">
        <v>0.09</v>
      </c>
      <c r="Z25" s="16">
        <v>6009.12</v>
      </c>
      <c r="AA25" s="49">
        <f t="shared" si="1"/>
        <v>1.8556862745098039</v>
      </c>
      <c r="AB25" s="16">
        <v>60758.879999999997</v>
      </c>
      <c r="AC25" s="13" t="e">
        <f>H25*F25/#REF!*0.9</f>
        <v>#REF!</v>
      </c>
      <c r="AD25" s="18" t="e">
        <f t="shared" si="2"/>
        <v>#REF!</v>
      </c>
    </row>
    <row r="26" spans="1:30" ht="33" x14ac:dyDescent="0.25">
      <c r="A26" s="30">
        <v>25</v>
      </c>
      <c r="B26" s="34" t="s">
        <v>63</v>
      </c>
      <c r="C26" s="52" t="s">
        <v>37</v>
      </c>
      <c r="D26" s="32" t="s">
        <v>19</v>
      </c>
      <c r="E26" s="30" t="s">
        <v>64</v>
      </c>
      <c r="F26" s="30">
        <v>10</v>
      </c>
      <c r="G26" s="30">
        <v>5</v>
      </c>
      <c r="H26" s="43">
        <v>136550</v>
      </c>
      <c r="I26" s="42">
        <f t="shared" si="4"/>
        <v>54620</v>
      </c>
      <c r="M26" s="9"/>
      <c r="N26" s="6">
        <v>27310</v>
      </c>
      <c r="O26" s="5"/>
      <c r="P26" s="5">
        <v>2023</v>
      </c>
      <c r="T26" s="6">
        <v>1.088055797733217</v>
      </c>
      <c r="U26" s="15">
        <v>148574.01918047079</v>
      </c>
      <c r="V26" s="15">
        <v>14857.401918047079</v>
      </c>
      <c r="W26" s="16">
        <v>53486.646904969486</v>
      </c>
      <c r="X26" s="16">
        <v>95087.3722755013</v>
      </c>
      <c r="Y26" s="17">
        <v>0.08</v>
      </c>
      <c r="Z26" s="16">
        <v>7606.9897820401038</v>
      </c>
      <c r="AA26" s="49">
        <f t="shared" si="1"/>
        <v>1.6016181342632954</v>
      </c>
      <c r="AB26" s="16">
        <v>87480.382493461191</v>
      </c>
      <c r="AC26" s="13" t="e">
        <f>H26*F26/#REF!*0.9</f>
        <v>#REF!</v>
      </c>
      <c r="AD26" s="18" t="e">
        <f t="shared" si="2"/>
        <v>#REF!</v>
      </c>
    </row>
    <row r="27" spans="1:30" ht="49.5" x14ac:dyDescent="0.25">
      <c r="A27" s="30">
        <v>26</v>
      </c>
      <c r="B27" s="35" t="s">
        <v>65</v>
      </c>
      <c r="C27" s="53" t="s">
        <v>66</v>
      </c>
      <c r="D27" s="36" t="s">
        <v>19</v>
      </c>
      <c r="E27" s="30" t="s">
        <v>67</v>
      </c>
      <c r="F27" s="30">
        <v>9</v>
      </c>
      <c r="G27" s="30">
        <v>6</v>
      </c>
      <c r="H27" s="43">
        <v>258750</v>
      </c>
      <c r="I27" s="42">
        <f t="shared" si="4"/>
        <v>119025</v>
      </c>
      <c r="M27" s="11"/>
      <c r="N27" s="6">
        <v>77625</v>
      </c>
      <c r="O27" s="5"/>
      <c r="P27" s="5">
        <v>2023</v>
      </c>
      <c r="T27" s="6">
        <v>1.0408673894912426</v>
      </c>
      <c r="U27" s="15">
        <v>269324.437030859</v>
      </c>
      <c r="V27" s="15">
        <v>26932.443703085901</v>
      </c>
      <c r="W27" s="16">
        <v>84837.197664720574</v>
      </c>
      <c r="X27" s="16">
        <v>184487.23936613841</v>
      </c>
      <c r="Y27" s="17">
        <v>7.0000000000000007E-2</v>
      </c>
      <c r="Z27" s="16">
        <v>12914.106755629689</v>
      </c>
      <c r="AA27" s="49">
        <f t="shared" si="1"/>
        <v>1.4414881966856437</v>
      </c>
      <c r="AB27" s="16">
        <v>171573.13261050874</v>
      </c>
      <c r="AC27" s="13" t="e">
        <f>H27*F27/#REF!*0.9</f>
        <v>#REF!</v>
      </c>
      <c r="AD27" s="18" t="e">
        <f t="shared" si="2"/>
        <v>#REF!</v>
      </c>
    </row>
    <row r="28" spans="1:30" ht="99" x14ac:dyDescent="0.25">
      <c r="A28" s="30">
        <v>27</v>
      </c>
      <c r="B28" s="35" t="s">
        <v>68</v>
      </c>
      <c r="C28" s="53" t="s">
        <v>69</v>
      </c>
      <c r="D28" s="36" t="s">
        <v>60</v>
      </c>
      <c r="E28" s="30" t="s">
        <v>67</v>
      </c>
      <c r="F28" s="30">
        <v>9</v>
      </c>
      <c r="G28" s="30">
        <f t="shared" si="3"/>
        <v>11</v>
      </c>
      <c r="H28" s="43">
        <v>1222700</v>
      </c>
      <c r="I28" s="42">
        <f t="shared" si="4"/>
        <v>727506.5</v>
      </c>
      <c r="M28" s="11"/>
      <c r="N28" s="6">
        <v>366810</v>
      </c>
      <c r="O28" s="5"/>
      <c r="P28" s="5">
        <v>2023</v>
      </c>
      <c r="T28" s="6">
        <v>1.0408673894912426</v>
      </c>
      <c r="U28" s="15">
        <v>1272668.5571309424</v>
      </c>
      <c r="V28" s="15">
        <v>127266.85571309424</v>
      </c>
      <c r="W28" s="16">
        <v>400890.59549624677</v>
      </c>
      <c r="X28" s="16">
        <v>871777.96163469553</v>
      </c>
      <c r="Y28" s="17">
        <v>7.0000000000000007E-2</v>
      </c>
      <c r="Z28" s="16">
        <v>61024.457314428691</v>
      </c>
      <c r="AA28" s="49">
        <f t="shared" si="1"/>
        <v>1.114427849538481</v>
      </c>
      <c r="AB28" s="16">
        <v>810753.50432026689</v>
      </c>
      <c r="AC28" s="13" t="e">
        <f>H28*F28/#REF!*0.9</f>
        <v>#REF!</v>
      </c>
      <c r="AD28" s="18" t="e">
        <f t="shared" si="2"/>
        <v>#REF!</v>
      </c>
    </row>
    <row r="29" spans="1:30" ht="33" x14ac:dyDescent="0.25">
      <c r="A29" s="30">
        <v>28</v>
      </c>
      <c r="B29" s="35" t="s">
        <v>70</v>
      </c>
      <c r="C29" s="53" t="s">
        <v>49</v>
      </c>
      <c r="D29" s="36" t="s">
        <v>19</v>
      </c>
      <c r="E29" s="30" t="s">
        <v>67</v>
      </c>
      <c r="F29" s="30">
        <v>9</v>
      </c>
      <c r="G29" s="30">
        <f t="shared" si="3"/>
        <v>11</v>
      </c>
      <c r="H29" s="43">
        <v>3550000</v>
      </c>
      <c r="I29" s="42">
        <f>0.9*(H29-H29*0.9*F29/(F29+G29))</f>
        <v>1901025</v>
      </c>
      <c r="M29" s="11"/>
      <c r="N29" s="6">
        <v>1065000</v>
      </c>
      <c r="O29" s="5"/>
      <c r="P29" s="5">
        <v>2023</v>
      </c>
      <c r="T29" s="6">
        <v>1.0408673894912426</v>
      </c>
      <c r="U29" s="15">
        <v>3695079.2326939111</v>
      </c>
      <c r="V29" s="15">
        <v>369507.92326939112</v>
      </c>
      <c r="W29" s="16">
        <v>1163949.9582985821</v>
      </c>
      <c r="X29" s="16">
        <v>2531129.2743953289</v>
      </c>
      <c r="Y29" s="17">
        <v>7.0000000000000007E-2</v>
      </c>
      <c r="Z29" s="16">
        <v>177179.04920767303</v>
      </c>
      <c r="AA29" s="49">
        <f t="shared" si="1"/>
        <v>1.2382531661538676</v>
      </c>
      <c r="AB29" s="16">
        <v>2353950.225187656</v>
      </c>
      <c r="AC29" s="13" t="e">
        <f>H29*F29/#REF!*0.9</f>
        <v>#REF!</v>
      </c>
      <c r="AD29" s="18" t="e">
        <f t="shared" si="2"/>
        <v>#REF!</v>
      </c>
    </row>
    <row r="30" spans="1:30" ht="49.5" x14ac:dyDescent="0.25">
      <c r="A30" s="30">
        <v>29</v>
      </c>
      <c r="B30" s="35" t="s">
        <v>71</v>
      </c>
      <c r="C30" s="53" t="s">
        <v>72</v>
      </c>
      <c r="D30" s="36" t="s">
        <v>22</v>
      </c>
      <c r="E30" s="30" t="s">
        <v>67</v>
      </c>
      <c r="F30" s="30">
        <v>9</v>
      </c>
      <c r="G30" s="30">
        <v>6</v>
      </c>
      <c r="H30" s="43">
        <v>1300000</v>
      </c>
      <c r="I30" s="42">
        <f t="shared" ref="I30:I36" si="5">+H30-H30*0.9*F30/(F30+G30)</f>
        <v>598000</v>
      </c>
      <c r="M30" s="11"/>
      <c r="N30" s="6">
        <v>390000</v>
      </c>
      <c r="O30" s="5"/>
      <c r="P30" s="5">
        <v>2023</v>
      </c>
      <c r="T30" s="6">
        <v>1.0408673894912426</v>
      </c>
      <c r="U30" s="15">
        <v>1353127.6063386153</v>
      </c>
      <c r="V30" s="15">
        <v>135312.76063386153</v>
      </c>
      <c r="W30" s="16">
        <v>426235.19599666388</v>
      </c>
      <c r="X30" s="16">
        <v>926892.41034195141</v>
      </c>
      <c r="Y30" s="17">
        <v>7.0000000000000007E-2</v>
      </c>
      <c r="Z30" s="16">
        <v>64882.468723936603</v>
      </c>
      <c r="AA30" s="49">
        <f t="shared" si="1"/>
        <v>1.4414881966856434</v>
      </c>
      <c r="AB30" s="16">
        <v>862009.94161801483</v>
      </c>
      <c r="AC30" s="13" t="e">
        <f>H30*F30/#REF!*0.9</f>
        <v>#REF!</v>
      </c>
      <c r="AD30" s="18" t="e">
        <f t="shared" si="2"/>
        <v>#REF!</v>
      </c>
    </row>
    <row r="31" spans="1:30" ht="115.5" x14ac:dyDescent="0.25">
      <c r="A31" s="30">
        <v>30</v>
      </c>
      <c r="B31" s="33" t="s">
        <v>73</v>
      </c>
      <c r="C31" s="52" t="s">
        <v>37</v>
      </c>
      <c r="D31" s="32" t="s">
        <v>74</v>
      </c>
      <c r="E31" s="30" t="s">
        <v>59</v>
      </c>
      <c r="F31" s="30">
        <v>11</v>
      </c>
      <c r="G31" s="30">
        <v>1</v>
      </c>
      <c r="H31" s="43">
        <v>6465</v>
      </c>
      <c r="I31" s="42">
        <f t="shared" si="5"/>
        <v>1131.375</v>
      </c>
      <c r="M31" s="8"/>
      <c r="N31" s="6">
        <v>1939.5</v>
      </c>
      <c r="O31" s="5"/>
      <c r="P31" s="5">
        <v>2023</v>
      </c>
      <c r="T31" s="6">
        <v>1.1652661064425771</v>
      </c>
      <c r="U31" s="15">
        <v>7533.4453781512611</v>
      </c>
      <c r="V31" s="15">
        <v>753.34453781512616</v>
      </c>
      <c r="W31" s="16">
        <v>3051.0453781512606</v>
      </c>
      <c r="X31" s="16">
        <v>4482.4000000000005</v>
      </c>
      <c r="Y31" s="17">
        <v>0.09</v>
      </c>
      <c r="Z31" s="16">
        <v>403.41600000000005</v>
      </c>
      <c r="AA31" s="49">
        <f t="shared" si="1"/>
        <v>3.6053333333333337</v>
      </c>
      <c r="AB31" s="16">
        <v>4078.9840000000004</v>
      </c>
      <c r="AC31" s="13" t="e">
        <f>H31*F31/#REF!*0.9</f>
        <v>#REF!</v>
      </c>
      <c r="AD31" s="18" t="e">
        <f t="shared" si="2"/>
        <v>#REF!</v>
      </c>
    </row>
    <row r="32" spans="1:30" ht="33" x14ac:dyDescent="0.25">
      <c r="A32" s="30">
        <v>31</v>
      </c>
      <c r="B32" s="33" t="s">
        <v>75</v>
      </c>
      <c r="C32" s="29" t="s">
        <v>76</v>
      </c>
      <c r="D32" s="37" t="s">
        <v>19</v>
      </c>
      <c r="E32" s="30" t="s">
        <v>59</v>
      </c>
      <c r="F32" s="30">
        <v>11</v>
      </c>
      <c r="G32" s="30">
        <v>1</v>
      </c>
      <c r="H32" s="43">
        <v>17777.02</v>
      </c>
      <c r="I32" s="42">
        <f t="shared" si="5"/>
        <v>3110.9784999999993</v>
      </c>
      <c r="M32" s="8"/>
      <c r="N32" s="6">
        <v>5333.1059999999998</v>
      </c>
      <c r="O32" s="5"/>
      <c r="P32" s="5">
        <v>2023</v>
      </c>
      <c r="T32" s="6">
        <v>1.1652661064425771</v>
      </c>
      <c r="U32" s="15">
        <v>20714.958879551821</v>
      </c>
      <c r="V32" s="15">
        <v>2071.4958879551823</v>
      </c>
      <c r="W32" s="16">
        <v>8389.5583462184877</v>
      </c>
      <c r="X32" s="16">
        <v>12325.400533333333</v>
      </c>
      <c r="Y32" s="17">
        <v>0.09</v>
      </c>
      <c r="Z32" s="16">
        <v>1109.2860479999999</v>
      </c>
      <c r="AA32" s="49">
        <f t="shared" si="1"/>
        <v>3.6053333333333342</v>
      </c>
      <c r="AB32" s="16">
        <v>11216.114485333334</v>
      </c>
      <c r="AC32" s="13" t="e">
        <f>H32*F32/#REF!*0.9</f>
        <v>#REF!</v>
      </c>
      <c r="AD32" s="18" t="e">
        <f t="shared" si="2"/>
        <v>#REF!</v>
      </c>
    </row>
    <row r="33" spans="1:30" ht="33" x14ac:dyDescent="0.25">
      <c r="A33" s="30">
        <v>32</v>
      </c>
      <c r="B33" s="34" t="s">
        <v>77</v>
      </c>
      <c r="C33" s="52" t="s">
        <v>76</v>
      </c>
      <c r="D33" s="37" t="s">
        <v>19</v>
      </c>
      <c r="E33" s="30" t="s">
        <v>64</v>
      </c>
      <c r="F33" s="30">
        <v>10</v>
      </c>
      <c r="G33" s="30">
        <v>5</v>
      </c>
      <c r="H33" s="43">
        <v>509276</v>
      </c>
      <c r="I33" s="42">
        <f t="shared" si="5"/>
        <v>203710.40000000002</v>
      </c>
      <c r="M33" s="9"/>
      <c r="N33" s="6">
        <v>101855.20000000001</v>
      </c>
      <c r="O33" s="5"/>
      <c r="P33" s="5">
        <v>2023</v>
      </c>
      <c r="T33" s="6">
        <v>1.088055797733217</v>
      </c>
      <c r="U33" s="15">
        <v>554120.70444638189</v>
      </c>
      <c r="V33" s="15">
        <v>55412.070444638193</v>
      </c>
      <c r="W33" s="16">
        <v>199483.45360069748</v>
      </c>
      <c r="X33" s="16">
        <v>354637.25084568444</v>
      </c>
      <c r="Y33" s="17">
        <v>0.08</v>
      </c>
      <c r="Z33" s="16">
        <v>28370.980067654757</v>
      </c>
      <c r="AA33" s="49">
        <f t="shared" si="1"/>
        <v>1.6016181342632956</v>
      </c>
      <c r="AB33" s="16">
        <v>326266.27077802969</v>
      </c>
      <c r="AC33" s="13" t="e">
        <f>H33*F33/#REF!*0.9</f>
        <v>#REF!</v>
      </c>
      <c r="AD33" s="18" t="e">
        <f t="shared" si="2"/>
        <v>#REF!</v>
      </c>
    </row>
    <row r="34" spans="1:30" ht="33" x14ac:dyDescent="0.25">
      <c r="A34" s="30">
        <v>33</v>
      </c>
      <c r="B34" s="34" t="s">
        <v>63</v>
      </c>
      <c r="C34" s="52" t="s">
        <v>37</v>
      </c>
      <c r="D34" s="37"/>
      <c r="E34" s="30" t="s">
        <v>64</v>
      </c>
      <c r="F34" s="30">
        <v>10</v>
      </c>
      <c r="G34" s="30">
        <v>5</v>
      </c>
      <c r="H34" s="43">
        <v>136550</v>
      </c>
      <c r="I34" s="42">
        <f t="shared" si="5"/>
        <v>54620</v>
      </c>
      <c r="M34" s="9"/>
      <c r="N34" s="6"/>
      <c r="O34" s="5"/>
      <c r="P34" s="5">
        <v>2023</v>
      </c>
      <c r="T34" s="6">
        <v>1.088055797733217</v>
      </c>
      <c r="U34" s="15">
        <v>148574.01918047079</v>
      </c>
      <c r="V34" s="15">
        <v>14857.401918047079</v>
      </c>
      <c r="W34" s="16">
        <v>53486.646904969486</v>
      </c>
      <c r="X34" s="16">
        <v>95087.3722755013</v>
      </c>
      <c r="Y34" s="17">
        <v>0.08</v>
      </c>
      <c r="Z34" s="16">
        <v>7606.9897820401038</v>
      </c>
      <c r="AA34" s="49">
        <f t="shared" si="1"/>
        <v>1.6016181342632954</v>
      </c>
      <c r="AB34" s="16">
        <v>87480.382493461191</v>
      </c>
      <c r="AC34" s="13" t="e">
        <f>H34*F34/#REF!*0.9</f>
        <v>#REF!</v>
      </c>
      <c r="AD34" s="18" t="e">
        <f t="shared" si="2"/>
        <v>#REF!</v>
      </c>
    </row>
    <row r="35" spans="1:30" ht="49.5" x14ac:dyDescent="0.25">
      <c r="A35" s="30">
        <v>34</v>
      </c>
      <c r="B35" s="35" t="s">
        <v>65</v>
      </c>
      <c r="C35" s="53" t="s">
        <v>66</v>
      </c>
      <c r="D35" s="36" t="s">
        <v>19</v>
      </c>
      <c r="E35" s="30" t="s">
        <v>67</v>
      </c>
      <c r="F35" s="30">
        <v>9</v>
      </c>
      <c r="G35" s="30">
        <v>6</v>
      </c>
      <c r="H35" s="43">
        <v>258750</v>
      </c>
      <c r="I35" s="42">
        <f t="shared" si="5"/>
        <v>119025</v>
      </c>
      <c r="M35" s="11"/>
      <c r="N35" s="6">
        <v>77625</v>
      </c>
      <c r="O35" s="5"/>
      <c r="P35" s="5">
        <v>2023</v>
      </c>
      <c r="T35" s="6">
        <v>1.0408673894912426</v>
      </c>
      <c r="U35" s="15">
        <v>269324.437030859</v>
      </c>
      <c r="V35" s="15">
        <v>26932.443703085901</v>
      </c>
      <c r="W35" s="16">
        <v>84837.197664720574</v>
      </c>
      <c r="X35" s="16">
        <v>184487.23936613841</v>
      </c>
      <c r="Y35" s="17">
        <v>7.0000000000000007E-2</v>
      </c>
      <c r="Z35" s="16">
        <v>12914.106755629689</v>
      </c>
      <c r="AA35" s="49">
        <f t="shared" si="1"/>
        <v>1.4414881966856437</v>
      </c>
      <c r="AB35" s="16">
        <v>171573.13261050874</v>
      </c>
      <c r="AC35" s="13" t="e">
        <f>H35*F35/#REF!*0.9</f>
        <v>#REF!</v>
      </c>
      <c r="AD35" s="18" t="e">
        <f t="shared" si="2"/>
        <v>#REF!</v>
      </c>
    </row>
    <row r="36" spans="1:30" ht="99" x14ac:dyDescent="0.25">
      <c r="A36" s="30">
        <v>35</v>
      </c>
      <c r="B36" s="35" t="s">
        <v>68</v>
      </c>
      <c r="C36" s="53" t="s">
        <v>69</v>
      </c>
      <c r="D36" s="36" t="s">
        <v>60</v>
      </c>
      <c r="E36" s="30" t="s">
        <v>67</v>
      </c>
      <c r="F36" s="30">
        <v>9</v>
      </c>
      <c r="G36" s="30">
        <v>6</v>
      </c>
      <c r="H36" s="43">
        <v>1222700</v>
      </c>
      <c r="I36" s="42">
        <f t="shared" si="5"/>
        <v>562442</v>
      </c>
      <c r="M36" s="11"/>
      <c r="N36" s="6">
        <v>366810</v>
      </c>
      <c r="O36" s="5"/>
      <c r="P36" s="5">
        <v>2023</v>
      </c>
      <c r="T36" s="6">
        <v>1.0408673894912426</v>
      </c>
      <c r="U36" s="15">
        <v>1272668.5571309424</v>
      </c>
      <c r="V36" s="15">
        <v>127266.85571309424</v>
      </c>
      <c r="W36" s="16">
        <v>400890.59549624677</v>
      </c>
      <c r="X36" s="16">
        <v>871777.96163469553</v>
      </c>
      <c r="Y36" s="17">
        <v>7.0000000000000007E-2</v>
      </c>
      <c r="Z36" s="16">
        <v>61024.457314428691</v>
      </c>
      <c r="AA36" s="49">
        <f t="shared" si="1"/>
        <v>1.4414881966856439</v>
      </c>
      <c r="AB36" s="16">
        <v>810753.50432026689</v>
      </c>
      <c r="AC36" s="13" t="e">
        <f>H36*F36/#REF!*0.9</f>
        <v>#REF!</v>
      </c>
      <c r="AD36" s="18" t="e">
        <f t="shared" si="2"/>
        <v>#REF!</v>
      </c>
    </row>
    <row r="37" spans="1:30" ht="33" x14ac:dyDescent="0.25">
      <c r="A37" s="30">
        <v>36</v>
      </c>
      <c r="B37" s="35" t="s">
        <v>70</v>
      </c>
      <c r="C37" s="53" t="s">
        <v>49</v>
      </c>
      <c r="D37" s="36" t="s">
        <v>19</v>
      </c>
      <c r="E37" s="30" t="s">
        <v>67</v>
      </c>
      <c r="F37" s="30">
        <v>9</v>
      </c>
      <c r="G37" s="30">
        <f t="shared" si="3"/>
        <v>11</v>
      </c>
      <c r="H37" s="43">
        <v>3550000</v>
      </c>
      <c r="I37" s="42">
        <f>0.9*(H37-H37*0.9*F37/(F37+G37))</f>
        <v>1901025</v>
      </c>
      <c r="M37" s="11"/>
      <c r="N37" s="6">
        <v>1065000</v>
      </c>
      <c r="O37" s="5"/>
      <c r="P37" s="5">
        <v>2023</v>
      </c>
      <c r="T37" s="6">
        <v>1.0408673894912426</v>
      </c>
      <c r="U37" s="15">
        <v>3695079.2326939111</v>
      </c>
      <c r="V37" s="15">
        <v>369507.92326939112</v>
      </c>
      <c r="W37" s="16">
        <v>1163949.9582985821</v>
      </c>
      <c r="X37" s="16">
        <v>2531129.2743953289</v>
      </c>
      <c r="Y37" s="17">
        <v>7.0000000000000007E-2</v>
      </c>
      <c r="Z37" s="16">
        <v>177179.04920767303</v>
      </c>
      <c r="AA37" s="49">
        <f t="shared" si="1"/>
        <v>1.2382531661538676</v>
      </c>
      <c r="AB37" s="16">
        <v>2353950.225187656</v>
      </c>
      <c r="AC37" s="13" t="e">
        <f>H37*F37/#REF!*0.9</f>
        <v>#REF!</v>
      </c>
      <c r="AD37" s="18" t="e">
        <f t="shared" si="2"/>
        <v>#REF!</v>
      </c>
    </row>
    <row r="38" spans="1:30" ht="49.5" x14ac:dyDescent="0.25">
      <c r="A38" s="30">
        <v>37</v>
      </c>
      <c r="B38" s="35" t="s">
        <v>71</v>
      </c>
      <c r="C38" s="53" t="s">
        <v>72</v>
      </c>
      <c r="D38" s="36" t="s">
        <v>22</v>
      </c>
      <c r="E38" s="30" t="s">
        <v>67</v>
      </c>
      <c r="F38" s="30">
        <v>9</v>
      </c>
      <c r="G38" s="30">
        <v>6</v>
      </c>
      <c r="H38" s="43">
        <v>1300000</v>
      </c>
      <c r="I38" s="42">
        <f t="shared" ref="I38:I47" si="6">+H38-H38*0.9*F38/(F38+G38)</f>
        <v>598000</v>
      </c>
      <c r="M38" s="11"/>
      <c r="N38" s="6">
        <v>0</v>
      </c>
      <c r="O38" s="5"/>
      <c r="P38" s="5">
        <v>2023</v>
      </c>
      <c r="T38" s="6">
        <v>1.0408673894912426</v>
      </c>
      <c r="U38" s="15">
        <v>1353127.6063386153</v>
      </c>
      <c r="V38" s="15">
        <v>135312.76063386153</v>
      </c>
      <c r="W38" s="16">
        <v>426235.19599666388</v>
      </c>
      <c r="X38" s="16">
        <v>926892.41034195141</v>
      </c>
      <c r="Y38" s="17">
        <v>7.0000000000000007E-2</v>
      </c>
      <c r="Z38" s="16">
        <v>64882.468723936603</v>
      </c>
      <c r="AA38" s="49">
        <f t="shared" si="1"/>
        <v>1.4414881966856434</v>
      </c>
      <c r="AB38" s="16">
        <v>862009.94161801483</v>
      </c>
      <c r="AC38" s="13" t="e">
        <f>H38*F38/#REF!*0.9</f>
        <v>#REF!</v>
      </c>
      <c r="AD38" s="18" t="e">
        <f t="shared" si="2"/>
        <v>#REF!</v>
      </c>
    </row>
    <row r="39" spans="1:30" ht="33" x14ac:dyDescent="0.25">
      <c r="A39" s="30">
        <v>38</v>
      </c>
      <c r="B39" s="35" t="s">
        <v>78</v>
      </c>
      <c r="C39" s="53" t="s">
        <v>79</v>
      </c>
      <c r="D39" s="36" t="s">
        <v>19</v>
      </c>
      <c r="E39" s="30" t="s">
        <v>67</v>
      </c>
      <c r="F39" s="30">
        <v>9</v>
      </c>
      <c r="G39" s="30">
        <v>6</v>
      </c>
      <c r="H39" s="43">
        <v>129375</v>
      </c>
      <c r="I39" s="42">
        <f t="shared" si="6"/>
        <v>59512.5</v>
      </c>
      <c r="M39" s="11"/>
      <c r="N39" s="6">
        <v>0</v>
      </c>
      <c r="O39" s="5"/>
      <c r="P39" s="5">
        <v>2023</v>
      </c>
      <c r="T39" s="6">
        <v>1.0408673894912426</v>
      </c>
      <c r="U39" s="15">
        <v>134662.2185154295</v>
      </c>
      <c r="V39" s="15">
        <v>13466.22185154295</v>
      </c>
      <c r="W39" s="16">
        <v>42418.598832360287</v>
      </c>
      <c r="X39" s="16">
        <v>92243.619683069206</v>
      </c>
      <c r="Y39" s="17">
        <v>7.0000000000000007E-2</v>
      </c>
      <c r="Z39" s="16">
        <v>6457.0533778148447</v>
      </c>
      <c r="AA39" s="49">
        <f t="shared" si="1"/>
        <v>1.4414881966856437</v>
      </c>
      <c r="AB39" s="16">
        <v>85786.566305254368</v>
      </c>
      <c r="AC39" s="13" t="e">
        <f>H39*F39/#REF!*0.9</f>
        <v>#REF!</v>
      </c>
      <c r="AD39" s="18" t="e">
        <f t="shared" si="2"/>
        <v>#REF!</v>
      </c>
    </row>
    <row r="40" spans="1:30" ht="16.5" x14ac:dyDescent="0.25">
      <c r="A40" s="30">
        <v>39</v>
      </c>
      <c r="B40" s="34" t="s">
        <v>80</v>
      </c>
      <c r="C40" s="29" t="s">
        <v>81</v>
      </c>
      <c r="D40" s="36" t="s">
        <v>19</v>
      </c>
      <c r="E40" s="30" t="s">
        <v>82</v>
      </c>
      <c r="F40" s="30">
        <v>8</v>
      </c>
      <c r="G40" s="30">
        <v>7</v>
      </c>
      <c r="H40" s="43">
        <v>87200</v>
      </c>
      <c r="I40" s="42">
        <f t="shared" si="6"/>
        <v>45344</v>
      </c>
      <c r="M40" s="6"/>
      <c r="N40" s="6">
        <v>0</v>
      </c>
      <c r="O40" s="5"/>
      <c r="P40" s="5">
        <v>2023</v>
      </c>
      <c r="T40" s="6">
        <v>1.0675791274593669</v>
      </c>
      <c r="U40" s="15">
        <v>93092.899914456793</v>
      </c>
      <c r="V40" s="15">
        <v>9309.2899914456793</v>
      </c>
      <c r="W40" s="16">
        <v>25135.082976903337</v>
      </c>
      <c r="X40" s="16">
        <v>67957.816937553464</v>
      </c>
      <c r="Y40" s="17">
        <v>0.06</v>
      </c>
      <c r="Z40" s="16">
        <v>4077.4690162532079</v>
      </c>
      <c r="AA40" s="49">
        <f t="shared" si="1"/>
        <v>1.4087938408896492</v>
      </c>
      <c r="AB40" s="16">
        <v>63880.347921300257</v>
      </c>
      <c r="AC40" s="13" t="e">
        <f>H40*F40/#REF!*0.9</f>
        <v>#REF!</v>
      </c>
      <c r="AD40" s="18" t="e">
        <f t="shared" si="2"/>
        <v>#REF!</v>
      </c>
    </row>
    <row r="41" spans="1:30" ht="16.5" x14ac:dyDescent="0.25">
      <c r="A41" s="30">
        <v>40</v>
      </c>
      <c r="B41" s="34" t="s">
        <v>83</v>
      </c>
      <c r="C41" s="38" t="s">
        <v>81</v>
      </c>
      <c r="D41" s="36" t="s">
        <v>19</v>
      </c>
      <c r="E41" s="30" t="s">
        <v>82</v>
      </c>
      <c r="F41" s="30">
        <v>8</v>
      </c>
      <c r="G41" s="30">
        <v>7</v>
      </c>
      <c r="H41" s="43">
        <v>40800</v>
      </c>
      <c r="I41" s="42">
        <f t="shared" si="6"/>
        <v>21216</v>
      </c>
      <c r="M41" s="6"/>
      <c r="N41" s="6">
        <v>0</v>
      </c>
      <c r="O41" s="5"/>
      <c r="P41" s="5">
        <v>2023</v>
      </c>
      <c r="T41" s="6">
        <v>1.0675791274593669</v>
      </c>
      <c r="U41" s="15">
        <v>43557.228400342166</v>
      </c>
      <c r="V41" s="15">
        <v>4355.7228400342165</v>
      </c>
      <c r="W41" s="16">
        <v>11760.451668092386</v>
      </c>
      <c r="X41" s="16">
        <v>31796.776732249782</v>
      </c>
      <c r="Y41" s="17">
        <v>0.06</v>
      </c>
      <c r="Z41" s="16">
        <v>1907.8066039349869</v>
      </c>
      <c r="AA41" s="49">
        <f t="shared" si="1"/>
        <v>1.408793840889649</v>
      </c>
      <c r="AB41" s="16">
        <v>29888.970128314795</v>
      </c>
      <c r="AC41" s="13" t="e">
        <f>H41*F41/#REF!*0.9</f>
        <v>#REF!</v>
      </c>
      <c r="AD41" s="18" t="e">
        <f t="shared" si="2"/>
        <v>#REF!</v>
      </c>
    </row>
    <row r="42" spans="1:30" ht="33" x14ac:dyDescent="0.25">
      <c r="A42" s="30">
        <v>41</v>
      </c>
      <c r="B42" s="34" t="s">
        <v>84</v>
      </c>
      <c r="C42" s="38" t="s">
        <v>85</v>
      </c>
      <c r="D42" s="39" t="s">
        <v>86</v>
      </c>
      <c r="E42" s="30" t="s">
        <v>82</v>
      </c>
      <c r="F42" s="30">
        <v>8</v>
      </c>
      <c r="G42" s="30">
        <v>7</v>
      </c>
      <c r="H42" s="43">
        <v>66922</v>
      </c>
      <c r="I42" s="42">
        <f t="shared" si="6"/>
        <v>34799.440000000002</v>
      </c>
      <c r="M42" s="19"/>
      <c r="N42" s="6">
        <v>0</v>
      </c>
      <c r="O42" s="5"/>
      <c r="P42" s="5">
        <v>2023</v>
      </c>
      <c r="T42" s="6">
        <v>1.0675791274593669</v>
      </c>
      <c r="U42" s="15">
        <v>71444.530367835745</v>
      </c>
      <c r="V42" s="15">
        <v>7144.453036783575</v>
      </c>
      <c r="W42" s="16">
        <v>19290.023199315652</v>
      </c>
      <c r="X42" s="16">
        <v>52154.507168520096</v>
      </c>
      <c r="Y42" s="17">
        <v>0.06</v>
      </c>
      <c r="Z42" s="16">
        <v>3129.2704301112058</v>
      </c>
      <c r="AA42" s="49">
        <f t="shared" si="1"/>
        <v>1.4087938408896492</v>
      </c>
      <c r="AB42" s="16">
        <v>49025.236738408894</v>
      </c>
      <c r="AC42" s="13" t="e">
        <f>H42*F42/#REF!*0.9</f>
        <v>#REF!</v>
      </c>
      <c r="AD42" s="18" t="e">
        <f t="shared" si="2"/>
        <v>#REF!</v>
      </c>
    </row>
    <row r="43" spans="1:30" ht="33" x14ac:dyDescent="0.25">
      <c r="A43" s="30">
        <v>42</v>
      </c>
      <c r="B43" s="34" t="s">
        <v>84</v>
      </c>
      <c r="C43" s="38" t="s">
        <v>85</v>
      </c>
      <c r="D43" s="39" t="s">
        <v>74</v>
      </c>
      <c r="E43" s="30" t="s">
        <v>82</v>
      </c>
      <c r="F43" s="30">
        <v>8</v>
      </c>
      <c r="G43" s="30">
        <v>7</v>
      </c>
      <c r="H43" s="43">
        <v>58557</v>
      </c>
      <c r="I43" s="42">
        <f t="shared" si="6"/>
        <v>30449.64</v>
      </c>
      <c r="M43" s="19"/>
      <c r="N43" s="6">
        <v>0</v>
      </c>
      <c r="O43" s="5"/>
      <c r="P43" s="5">
        <v>2023</v>
      </c>
      <c r="T43" s="6">
        <v>1.0675791274593669</v>
      </c>
      <c r="U43" s="15">
        <v>62514.230966638148</v>
      </c>
      <c r="V43" s="15">
        <v>6251.4230966638152</v>
      </c>
      <c r="W43" s="16">
        <v>16878.842360992297</v>
      </c>
      <c r="X43" s="16">
        <v>45635.38860564585</v>
      </c>
      <c r="Y43" s="17">
        <v>0.06</v>
      </c>
      <c r="Z43" s="16">
        <v>2738.123316338751</v>
      </c>
      <c r="AA43" s="49">
        <f t="shared" si="1"/>
        <v>1.4087938408896492</v>
      </c>
      <c r="AB43" s="16">
        <v>42897.265289307099</v>
      </c>
      <c r="AC43" s="13" t="e">
        <f>H43*F43/#REF!*0.9</f>
        <v>#REF!</v>
      </c>
      <c r="AD43" s="18" t="e">
        <f t="shared" si="2"/>
        <v>#REF!</v>
      </c>
    </row>
    <row r="44" spans="1:30" ht="33" x14ac:dyDescent="0.25">
      <c r="A44" s="30">
        <v>43</v>
      </c>
      <c r="B44" s="34" t="s">
        <v>84</v>
      </c>
      <c r="C44" s="38" t="s">
        <v>85</v>
      </c>
      <c r="D44" s="39" t="s">
        <v>60</v>
      </c>
      <c r="E44" s="30" t="s">
        <v>82</v>
      </c>
      <c r="F44" s="30">
        <v>8</v>
      </c>
      <c r="G44" s="30">
        <v>7</v>
      </c>
      <c r="H44" s="43">
        <v>38040</v>
      </c>
      <c r="I44" s="42">
        <f t="shared" si="6"/>
        <v>19780.8</v>
      </c>
      <c r="M44" s="19"/>
      <c r="N44" s="6">
        <v>0</v>
      </c>
      <c r="O44" s="5"/>
      <c r="P44" s="5">
        <v>2023</v>
      </c>
      <c r="T44" s="6">
        <v>1.0675791274593669</v>
      </c>
      <c r="U44" s="15">
        <v>40610.710008554313</v>
      </c>
      <c r="V44" s="15">
        <v>4061.0710008554315</v>
      </c>
      <c r="W44" s="16">
        <v>10964.891702309664</v>
      </c>
      <c r="X44" s="16">
        <v>29645.818306244648</v>
      </c>
      <c r="Y44" s="17">
        <v>0.06</v>
      </c>
      <c r="Z44" s="16">
        <v>1778.7490983746789</v>
      </c>
      <c r="AA44" s="49">
        <f t="shared" si="1"/>
        <v>1.408793840889649</v>
      </c>
      <c r="AB44" s="16">
        <v>27867.069207869969</v>
      </c>
      <c r="AC44" s="13" t="e">
        <f>H44*F44/#REF!*0.9</f>
        <v>#REF!</v>
      </c>
      <c r="AD44" s="18" t="e">
        <f t="shared" si="2"/>
        <v>#REF!</v>
      </c>
    </row>
    <row r="45" spans="1:30" ht="33" x14ac:dyDescent="0.25">
      <c r="A45" s="30">
        <v>44</v>
      </c>
      <c r="B45" s="34" t="s">
        <v>84</v>
      </c>
      <c r="C45" s="38" t="s">
        <v>85</v>
      </c>
      <c r="D45" s="39" t="s">
        <v>22</v>
      </c>
      <c r="E45" s="30" t="s">
        <v>82</v>
      </c>
      <c r="F45" s="30">
        <v>8</v>
      </c>
      <c r="G45" s="30">
        <v>7</v>
      </c>
      <c r="H45" s="43">
        <v>18300</v>
      </c>
      <c r="I45" s="42">
        <f t="shared" si="6"/>
        <v>9516</v>
      </c>
      <c r="M45" s="19"/>
      <c r="N45" s="6">
        <v>0</v>
      </c>
      <c r="O45" s="5"/>
      <c r="P45" s="5">
        <v>2023</v>
      </c>
      <c r="T45" s="6">
        <v>1.0675791274593669</v>
      </c>
      <c r="U45" s="15">
        <v>19536.698032506414</v>
      </c>
      <c r="V45" s="15">
        <v>1953.6698032506415</v>
      </c>
      <c r="W45" s="16">
        <v>5274.9084687767318</v>
      </c>
      <c r="X45" s="16">
        <v>14261.789563729682</v>
      </c>
      <c r="Y45" s="17">
        <v>0.06</v>
      </c>
      <c r="Z45" s="16">
        <v>855.70737382378093</v>
      </c>
      <c r="AA45" s="49">
        <f t="shared" si="1"/>
        <v>1.4087938408896492</v>
      </c>
      <c r="AB45" s="16">
        <v>13406.082189905901</v>
      </c>
      <c r="AC45" s="13" t="e">
        <f>H45*F45/#REF!*0.9</f>
        <v>#REF!</v>
      </c>
      <c r="AD45" s="18" t="e">
        <f t="shared" si="2"/>
        <v>#REF!</v>
      </c>
    </row>
    <row r="46" spans="1:30" ht="16.5" x14ac:dyDescent="0.25">
      <c r="A46" s="30">
        <v>45</v>
      </c>
      <c r="B46" s="34" t="s">
        <v>84</v>
      </c>
      <c r="C46" s="38" t="s">
        <v>85</v>
      </c>
      <c r="D46" s="39" t="s">
        <v>19</v>
      </c>
      <c r="E46" s="30" t="s">
        <v>82</v>
      </c>
      <c r="F46" s="30">
        <v>8</v>
      </c>
      <c r="G46" s="30">
        <v>7</v>
      </c>
      <c r="H46" s="43">
        <v>7608</v>
      </c>
      <c r="I46" s="42">
        <f t="shared" si="6"/>
        <v>3956.1600000000003</v>
      </c>
      <c r="M46" s="19"/>
      <c r="N46" s="6">
        <v>0</v>
      </c>
      <c r="O46" s="5"/>
      <c r="P46" s="5">
        <v>2023</v>
      </c>
      <c r="T46" s="6">
        <v>1.0675791274593669</v>
      </c>
      <c r="U46" s="15">
        <v>8122.142001710863</v>
      </c>
      <c r="V46" s="15">
        <v>812.2142001710863</v>
      </c>
      <c r="W46" s="16">
        <v>2192.9783404619329</v>
      </c>
      <c r="X46" s="16">
        <v>5929.1636612489301</v>
      </c>
      <c r="Y46" s="17">
        <v>0.06</v>
      </c>
      <c r="Z46" s="16">
        <v>355.74981967493579</v>
      </c>
      <c r="AA46" s="49">
        <f t="shared" si="1"/>
        <v>1.408793840889649</v>
      </c>
      <c r="AB46" s="16">
        <v>5573.4138415739944</v>
      </c>
      <c r="AC46" s="13" t="e">
        <f>H46*F46/#REF!*0.9</f>
        <v>#REF!</v>
      </c>
      <c r="AD46" s="18" t="e">
        <f t="shared" si="2"/>
        <v>#REF!</v>
      </c>
    </row>
    <row r="47" spans="1:30" ht="33" x14ac:dyDescent="0.25">
      <c r="A47" s="30">
        <v>46</v>
      </c>
      <c r="B47" s="34" t="s">
        <v>84</v>
      </c>
      <c r="C47" s="38" t="s">
        <v>85</v>
      </c>
      <c r="D47" s="39" t="s">
        <v>74</v>
      </c>
      <c r="E47" s="30" t="s">
        <v>82</v>
      </c>
      <c r="F47" s="30">
        <v>8</v>
      </c>
      <c r="G47" s="30">
        <v>7</v>
      </c>
      <c r="H47" s="43">
        <v>53978</v>
      </c>
      <c r="I47" s="42">
        <f t="shared" si="6"/>
        <v>28068.559999999998</v>
      </c>
      <c r="M47" s="19"/>
      <c r="N47" s="6">
        <v>0</v>
      </c>
      <c r="O47" s="5"/>
      <c r="P47" s="5">
        <v>2023</v>
      </c>
      <c r="T47" s="6">
        <v>1.0675791274593669</v>
      </c>
      <c r="U47" s="15">
        <v>57625.786142001707</v>
      </c>
      <c r="V47" s="15">
        <v>5762.5786142001707</v>
      </c>
      <c r="W47" s="16">
        <v>15558.962258340462</v>
      </c>
      <c r="X47" s="16">
        <v>42066.823883661244</v>
      </c>
      <c r="Y47" s="17">
        <v>0.06</v>
      </c>
      <c r="Z47" s="16">
        <v>2524.0094330196744</v>
      </c>
      <c r="AA47" s="49">
        <f t="shared" si="1"/>
        <v>1.4087938408896492</v>
      </c>
      <c r="AB47" s="16">
        <v>39542.81445064157</v>
      </c>
      <c r="AC47" s="13" t="e">
        <f>H47*F47/#REF!*0.9</f>
        <v>#REF!</v>
      </c>
      <c r="AD47" s="18" t="e">
        <f t="shared" si="2"/>
        <v>#REF!</v>
      </c>
    </row>
    <row r="48" spans="1:30" ht="16.5" x14ac:dyDescent="0.25">
      <c r="A48" s="30"/>
      <c r="B48" s="25" t="s">
        <v>87</v>
      </c>
      <c r="C48" s="30"/>
      <c r="D48" s="27"/>
      <c r="E48" s="27"/>
      <c r="F48" s="30"/>
      <c r="G48" s="30"/>
      <c r="H48" s="46"/>
      <c r="I48" s="42"/>
      <c r="M48" s="5"/>
      <c r="N48" s="20"/>
      <c r="O48" s="5"/>
      <c r="P48" s="5"/>
      <c r="T48" s="6"/>
      <c r="U48" s="15"/>
      <c r="V48" s="15"/>
      <c r="W48" s="16"/>
      <c r="X48" s="16"/>
      <c r="Y48" s="17"/>
      <c r="Z48" s="16"/>
      <c r="AA48" s="49" t="e">
        <f t="shared" si="1"/>
        <v>#DIV/0!</v>
      </c>
      <c r="AB48" s="16"/>
      <c r="AC48" s="13"/>
      <c r="AD48" s="18"/>
    </row>
    <row r="49" spans="1:30" ht="82.5" x14ac:dyDescent="0.25">
      <c r="A49" s="30">
        <v>47</v>
      </c>
      <c r="B49" s="27" t="s">
        <v>88</v>
      </c>
      <c r="C49" s="29" t="s">
        <v>89</v>
      </c>
      <c r="D49" s="29" t="s">
        <v>19</v>
      </c>
      <c r="E49" s="30" t="s">
        <v>18</v>
      </c>
      <c r="F49" s="30">
        <v>15</v>
      </c>
      <c r="G49" s="30">
        <f t="shared" si="3"/>
        <v>5</v>
      </c>
      <c r="H49" s="43">
        <v>314925</v>
      </c>
      <c r="I49" s="42">
        <f>+H49-H49*0.9*F49/(F49+G49)</f>
        <v>102350.625</v>
      </c>
      <c r="M49" s="6"/>
      <c r="N49" s="6">
        <v>0</v>
      </c>
      <c r="O49" s="5"/>
      <c r="P49" s="5">
        <v>2023</v>
      </c>
      <c r="T49" s="6">
        <v>1.3549655000415661</v>
      </c>
      <c r="U49" s="15">
        <v>426712.51010059024</v>
      </c>
      <c r="V49" s="15">
        <v>42671.25101005903</v>
      </c>
      <c r="W49" s="16">
        <v>268828.88136337185</v>
      </c>
      <c r="X49" s="16">
        <v>157883.62873721839</v>
      </c>
      <c r="Y49" s="17">
        <v>0.14000000000000001</v>
      </c>
      <c r="Z49" s="16">
        <v>22103.708023210576</v>
      </c>
      <c r="AA49" s="49">
        <f t="shared" si="1"/>
        <v>1.3266154526560812</v>
      </c>
      <c r="AB49" s="16">
        <v>135779.92071400781</v>
      </c>
      <c r="AC49" s="13" t="e">
        <f>H49*F49/#REF!*0.9</f>
        <v>#REF!</v>
      </c>
      <c r="AD49" s="18" t="e">
        <f t="shared" si="2"/>
        <v>#REF!</v>
      </c>
    </row>
    <row r="50" spans="1:30" ht="33" x14ac:dyDescent="0.25">
      <c r="A50" s="30">
        <v>48</v>
      </c>
      <c r="B50" s="27" t="s">
        <v>90</v>
      </c>
      <c r="C50" s="29" t="s">
        <v>91</v>
      </c>
      <c r="D50" s="29" t="s">
        <v>19</v>
      </c>
      <c r="E50" s="30" t="s">
        <v>27</v>
      </c>
      <c r="F50" s="30">
        <v>14</v>
      </c>
      <c r="G50" s="30">
        <v>2</v>
      </c>
      <c r="H50" s="43">
        <v>144430.07</v>
      </c>
      <c r="I50" s="42">
        <f>+H50-H50*0.9*F50/(F50+G50)</f>
        <v>30691.389874999993</v>
      </c>
      <c r="M50" s="6"/>
      <c r="N50" s="6">
        <v>0</v>
      </c>
      <c r="O50" s="5"/>
      <c r="P50" s="5">
        <v>2023</v>
      </c>
      <c r="T50" s="6">
        <v>1.3349889425833401</v>
      </c>
      <c r="U50" s="15">
        <v>192812.5464265378</v>
      </c>
      <c r="V50" s="15">
        <v>19281.254642653781</v>
      </c>
      <c r="W50" s="16">
        <v>150393.78621269949</v>
      </c>
      <c r="X50" s="16">
        <v>42418.760213838308</v>
      </c>
      <c r="Y50" s="17">
        <v>0.13</v>
      </c>
      <c r="Z50" s="16">
        <v>5514.4388277989801</v>
      </c>
      <c r="AA50" s="49">
        <f t="shared" si="1"/>
        <v>1.2024323934609473</v>
      </c>
      <c r="AB50" s="16">
        <v>36904.32138603933</v>
      </c>
      <c r="AC50" s="13" t="e">
        <f>H50*F50/#REF!*0.9</f>
        <v>#REF!</v>
      </c>
      <c r="AD50" s="18" t="e">
        <f t="shared" si="2"/>
        <v>#REF!</v>
      </c>
    </row>
    <row r="51" spans="1:30" ht="49.5" x14ac:dyDescent="0.25">
      <c r="A51" s="30">
        <v>49</v>
      </c>
      <c r="B51" s="27" t="s">
        <v>92</v>
      </c>
      <c r="C51" s="29" t="s">
        <v>93</v>
      </c>
      <c r="D51" s="29" t="s">
        <v>19</v>
      </c>
      <c r="E51" s="30" t="s">
        <v>27</v>
      </c>
      <c r="F51" s="30">
        <v>14</v>
      </c>
      <c r="G51" s="30">
        <v>2</v>
      </c>
      <c r="H51" s="43">
        <v>270600</v>
      </c>
      <c r="I51" s="42">
        <f>+H51-H51*0.9*F51/(F51+G51)</f>
        <v>57502.5</v>
      </c>
      <c r="M51" s="6"/>
      <c r="N51" s="6">
        <v>0</v>
      </c>
      <c r="O51" s="5"/>
      <c r="P51" s="5">
        <v>2023</v>
      </c>
      <c r="T51" s="6">
        <v>1.3349889425833401</v>
      </c>
      <c r="U51" s="15">
        <v>361248.00786305184</v>
      </c>
      <c r="V51" s="15">
        <v>36124.800786305183</v>
      </c>
      <c r="W51" s="16">
        <v>211330.08459988533</v>
      </c>
      <c r="X51" s="16">
        <v>149917.92326316651</v>
      </c>
      <c r="Y51" s="17">
        <v>0.13</v>
      </c>
      <c r="Z51" s="16">
        <v>19489.330024211646</v>
      </c>
      <c r="AA51" s="49">
        <f t="shared" si="1"/>
        <v>2.2682247422104234</v>
      </c>
      <c r="AB51" s="16">
        <v>130428.59323895487</v>
      </c>
      <c r="AC51" s="13" t="e">
        <f>H51*F51/#REF!*0.9</f>
        <v>#REF!</v>
      </c>
      <c r="AD51" s="18" t="e">
        <f t="shared" si="2"/>
        <v>#REF!</v>
      </c>
    </row>
    <row r="52" spans="1:30" ht="33" x14ac:dyDescent="0.25">
      <c r="A52" s="30">
        <v>50</v>
      </c>
      <c r="B52" s="27" t="s">
        <v>94</v>
      </c>
      <c r="C52" s="29" t="s">
        <v>81</v>
      </c>
      <c r="D52" s="29" t="s">
        <v>19</v>
      </c>
      <c r="E52" s="30" t="s">
        <v>35</v>
      </c>
      <c r="F52" s="30">
        <v>14</v>
      </c>
      <c r="G52" s="30">
        <v>2</v>
      </c>
      <c r="H52" s="43">
        <v>132360</v>
      </c>
      <c r="I52" s="42">
        <f>+H52-H52*0.9*F52/(F52+G52)</f>
        <v>28126.5</v>
      </c>
      <c r="M52" s="6"/>
      <c r="N52" s="6">
        <v>0</v>
      </c>
      <c r="O52" s="5"/>
      <c r="P52" s="5">
        <v>2023</v>
      </c>
      <c r="T52" s="6">
        <v>1.1984470588235292</v>
      </c>
      <c r="U52" s="15">
        <v>158626.45270588232</v>
      </c>
      <c r="V52" s="15">
        <v>15862.645270588233</v>
      </c>
      <c r="W52" s="16">
        <v>85658.284461176459</v>
      </c>
      <c r="X52" s="16">
        <v>72968.168244705856</v>
      </c>
      <c r="Y52" s="17">
        <v>0.12</v>
      </c>
      <c r="Z52" s="16">
        <v>8756.1801893647025</v>
      </c>
      <c r="AA52" s="49">
        <f t="shared" si="1"/>
        <v>2.2829711501730094</v>
      </c>
      <c r="AB52" s="16">
        <v>64211.988055341149</v>
      </c>
      <c r="AC52" s="13" t="e">
        <f>H52*F52/#REF!*0.9</f>
        <v>#REF!</v>
      </c>
      <c r="AD52" s="18" t="e">
        <f t="shared" si="2"/>
        <v>#REF!</v>
      </c>
    </row>
    <row r="53" spans="1:30" ht="33" x14ac:dyDescent="0.25">
      <c r="A53" s="30">
        <v>51</v>
      </c>
      <c r="B53" s="27" t="s">
        <v>428</v>
      </c>
      <c r="C53" s="29" t="s">
        <v>95</v>
      </c>
      <c r="D53" s="29" t="s">
        <v>19</v>
      </c>
      <c r="E53" s="30" t="s">
        <v>45</v>
      </c>
      <c r="F53" s="30">
        <v>24</v>
      </c>
      <c r="G53" s="30">
        <v>2</v>
      </c>
      <c r="H53" s="43">
        <v>10676442</v>
      </c>
      <c r="I53" s="42">
        <f t="shared" ref="I53:I54" si="7">0.9*(H53-H53*0.9*F53/(F53+G53))</f>
        <v>1626104.2430769219</v>
      </c>
      <c r="M53" s="6"/>
      <c r="N53" s="6">
        <v>1067000</v>
      </c>
      <c r="O53" s="5"/>
      <c r="P53" s="5">
        <v>2023</v>
      </c>
      <c r="T53" s="6">
        <v>1.248</v>
      </c>
      <c r="U53" s="15">
        <v>13324199.616</v>
      </c>
      <c r="V53" s="15">
        <v>1332419.9616</v>
      </c>
      <c r="W53" s="16">
        <v>6595478.8099199999</v>
      </c>
      <c r="X53" s="16">
        <v>6728720.8060800005</v>
      </c>
      <c r="Y53" s="17">
        <v>0.11</v>
      </c>
      <c r="Z53" s="16">
        <v>740159.28866880003</v>
      </c>
      <c r="AA53" s="49">
        <f t="shared" si="1"/>
        <v>3.6827660606060633</v>
      </c>
      <c r="AB53" s="16">
        <v>5988561.5174112003</v>
      </c>
      <c r="AC53" s="13" t="e">
        <f>H53*F53/#REF!*0.9</f>
        <v>#REF!</v>
      </c>
      <c r="AD53" s="18" t="e">
        <f t="shared" si="2"/>
        <v>#REF!</v>
      </c>
    </row>
    <row r="54" spans="1:30" ht="49.5" x14ac:dyDescent="0.25">
      <c r="A54" s="30">
        <v>52</v>
      </c>
      <c r="B54" s="27" t="s">
        <v>96</v>
      </c>
      <c r="C54" s="29" t="s">
        <v>97</v>
      </c>
      <c r="D54" s="29" t="s">
        <v>40</v>
      </c>
      <c r="E54" s="30" t="s">
        <v>47</v>
      </c>
      <c r="F54" s="30">
        <v>11</v>
      </c>
      <c r="G54" s="30">
        <f t="shared" si="3"/>
        <v>9</v>
      </c>
      <c r="H54" s="43">
        <v>7906973</v>
      </c>
      <c r="I54" s="42">
        <f t="shared" si="7"/>
        <v>3593719.2284999997</v>
      </c>
      <c r="M54" s="6"/>
      <c r="N54" s="6">
        <v>790000</v>
      </c>
      <c r="O54" s="5"/>
      <c r="P54" s="5">
        <v>2023</v>
      </c>
      <c r="T54" s="6">
        <v>1.2344213649851632</v>
      </c>
      <c r="U54" s="15">
        <v>9760536.4035608303</v>
      </c>
      <c r="V54" s="15">
        <v>976053.64035608305</v>
      </c>
      <c r="W54" s="16">
        <v>4392241.3816023739</v>
      </c>
      <c r="X54" s="16">
        <v>5368295.0219584564</v>
      </c>
      <c r="Y54" s="17">
        <v>0.1</v>
      </c>
      <c r="Z54" s="16">
        <v>536829.50219584571</v>
      </c>
      <c r="AA54" s="49">
        <f t="shared" si="1"/>
        <v>1.3444193083996827</v>
      </c>
      <c r="AB54" s="16">
        <v>4831465.519762611</v>
      </c>
      <c r="AC54" s="13" t="e">
        <f>H54*F54/#REF!*0.9</f>
        <v>#REF!</v>
      </c>
      <c r="AD54" s="18" t="e">
        <f t="shared" si="2"/>
        <v>#REF!</v>
      </c>
    </row>
    <row r="55" spans="1:30" ht="66" x14ac:dyDescent="0.25">
      <c r="A55" s="30">
        <v>53</v>
      </c>
      <c r="B55" s="27" t="s">
        <v>98</v>
      </c>
      <c r="C55" s="29" t="s">
        <v>99</v>
      </c>
      <c r="D55" s="29" t="s">
        <v>40</v>
      </c>
      <c r="E55" s="30" t="s">
        <v>47</v>
      </c>
      <c r="F55" s="30">
        <v>11</v>
      </c>
      <c r="G55" s="30">
        <v>4</v>
      </c>
      <c r="H55" s="43">
        <v>1028886</v>
      </c>
      <c r="I55" s="42">
        <f t="shared" ref="I55:I70" si="8">+H55-H55*0.9*F55/(F55+G55)</f>
        <v>349821.24</v>
      </c>
      <c r="M55" s="6"/>
      <c r="N55" s="6">
        <v>0</v>
      </c>
      <c r="O55" s="5"/>
      <c r="P55" s="5">
        <v>2023</v>
      </c>
      <c r="T55" s="6">
        <v>1.2344213649851632</v>
      </c>
      <c r="U55" s="15">
        <v>1270078.8605341245</v>
      </c>
      <c r="V55" s="15">
        <v>127007.88605341245</v>
      </c>
      <c r="W55" s="16">
        <v>571535.48724035604</v>
      </c>
      <c r="X55" s="16">
        <v>698543.3732937685</v>
      </c>
      <c r="Y55" s="17">
        <v>0.1</v>
      </c>
      <c r="Z55" s="16">
        <v>69854.337329376853</v>
      </c>
      <c r="AA55" s="49">
        <f t="shared" si="1"/>
        <v>1.7971722813754583</v>
      </c>
      <c r="AB55" s="16">
        <v>628689.03596439166</v>
      </c>
      <c r="AC55" s="13" t="e">
        <f>H55*F55/#REF!*0.9</f>
        <v>#REF!</v>
      </c>
      <c r="AD55" s="18" t="e">
        <f t="shared" si="2"/>
        <v>#REF!</v>
      </c>
    </row>
    <row r="56" spans="1:30" ht="82.5" x14ac:dyDescent="0.25">
      <c r="A56" s="30">
        <v>54</v>
      </c>
      <c r="B56" s="27" t="s">
        <v>100</v>
      </c>
      <c r="C56" s="29" t="s">
        <v>101</v>
      </c>
      <c r="D56" s="29" t="s">
        <v>19</v>
      </c>
      <c r="E56" s="30" t="s">
        <v>47</v>
      </c>
      <c r="F56" s="30">
        <v>11</v>
      </c>
      <c r="G56" s="30">
        <v>4</v>
      </c>
      <c r="H56" s="43">
        <v>1377764</v>
      </c>
      <c r="I56" s="42">
        <f t="shared" si="8"/>
        <v>468439.75999999989</v>
      </c>
      <c r="M56" s="6"/>
      <c r="N56" s="6">
        <v>0</v>
      </c>
      <c r="O56" s="5"/>
      <c r="P56" s="5">
        <v>2023</v>
      </c>
      <c r="T56" s="6">
        <v>1.2344213649851632</v>
      </c>
      <c r="U56" s="15">
        <v>1700741.3175074183</v>
      </c>
      <c r="V56" s="15">
        <v>170074.13175074186</v>
      </c>
      <c r="W56" s="16">
        <v>765333.59287833818</v>
      </c>
      <c r="X56" s="16">
        <v>935407.72462908016</v>
      </c>
      <c r="Y56" s="17">
        <v>0.1</v>
      </c>
      <c r="Z56" s="16">
        <v>93540.772462908018</v>
      </c>
      <c r="AA56" s="49">
        <f t="shared" si="1"/>
        <v>1.7971722813754585</v>
      </c>
      <c r="AB56" s="16">
        <v>841866.95216617209</v>
      </c>
      <c r="AC56" s="13" t="e">
        <f>H56*F56/#REF!*0.9</f>
        <v>#REF!</v>
      </c>
      <c r="AD56" s="18" t="e">
        <f t="shared" si="2"/>
        <v>#REF!</v>
      </c>
    </row>
    <row r="57" spans="1:30" ht="33" x14ac:dyDescent="0.25">
      <c r="A57" s="30">
        <v>55</v>
      </c>
      <c r="B57" s="27" t="s">
        <v>102</v>
      </c>
      <c r="C57" s="29"/>
      <c r="D57" s="29" t="s">
        <v>19</v>
      </c>
      <c r="E57" s="30" t="s">
        <v>47</v>
      </c>
      <c r="F57" s="30">
        <v>11</v>
      </c>
      <c r="G57" s="30">
        <v>4</v>
      </c>
      <c r="H57" s="43">
        <v>72522</v>
      </c>
      <c r="I57" s="42">
        <f t="shared" si="8"/>
        <v>24657.479999999996</v>
      </c>
      <c r="M57" s="8"/>
      <c r="N57" s="6">
        <v>0</v>
      </c>
      <c r="O57" s="5"/>
      <c r="P57" s="5">
        <v>2023</v>
      </c>
      <c r="T57" s="6">
        <v>1.2344213649851632</v>
      </c>
      <c r="U57" s="15">
        <v>89522.706231454009</v>
      </c>
      <c r="V57" s="15">
        <v>8952.2706231454013</v>
      </c>
      <c r="W57" s="16">
        <v>40285.217804154301</v>
      </c>
      <c r="X57" s="16">
        <v>49237.488427299708</v>
      </c>
      <c r="Y57" s="17">
        <v>0.1</v>
      </c>
      <c r="Z57" s="16">
        <v>4923.7488427299713</v>
      </c>
      <c r="AA57" s="49">
        <f t="shared" si="1"/>
        <v>1.7971722813754587</v>
      </c>
      <c r="AB57" s="16">
        <v>44313.739584569739</v>
      </c>
      <c r="AC57" s="13" t="e">
        <f>H57*F57/#REF!*0.9</f>
        <v>#REF!</v>
      </c>
      <c r="AD57" s="18" t="e">
        <f t="shared" si="2"/>
        <v>#REF!</v>
      </c>
    </row>
    <row r="58" spans="1:30" ht="49.5" x14ac:dyDescent="0.25">
      <c r="A58" s="30">
        <v>56</v>
      </c>
      <c r="B58" s="27" t="s">
        <v>103</v>
      </c>
      <c r="C58" s="29" t="s">
        <v>104</v>
      </c>
      <c r="D58" s="29" t="s">
        <v>40</v>
      </c>
      <c r="E58" s="30" t="s">
        <v>47</v>
      </c>
      <c r="F58" s="30">
        <v>11</v>
      </c>
      <c r="G58" s="30">
        <v>4</v>
      </c>
      <c r="H58" s="43">
        <v>400970</v>
      </c>
      <c r="I58" s="42">
        <f t="shared" si="8"/>
        <v>136329.79999999999</v>
      </c>
      <c r="M58" s="6"/>
      <c r="N58" s="5"/>
      <c r="O58" s="5"/>
      <c r="P58" s="5">
        <v>2023</v>
      </c>
      <c r="T58" s="6">
        <v>1.2344213649851632</v>
      </c>
      <c r="U58" s="15">
        <v>494965.93471810088</v>
      </c>
      <c r="V58" s="15">
        <v>49496.593471810091</v>
      </c>
      <c r="W58" s="16">
        <v>222734.67062314539</v>
      </c>
      <c r="X58" s="16">
        <v>272231.26409495552</v>
      </c>
      <c r="Y58" s="17">
        <v>0.1</v>
      </c>
      <c r="Z58" s="16">
        <v>27223.126409495555</v>
      </c>
      <c r="AA58" s="49">
        <f t="shared" si="1"/>
        <v>1.7971722813754587</v>
      </c>
      <c r="AB58" s="16">
        <v>245008.13768545998</v>
      </c>
      <c r="AC58" s="13" t="e">
        <f>H58*F58/#REF!*0.9</f>
        <v>#REF!</v>
      </c>
      <c r="AD58" s="18" t="e">
        <f t="shared" si="2"/>
        <v>#REF!</v>
      </c>
    </row>
    <row r="59" spans="1:30" ht="49.5" x14ac:dyDescent="0.25">
      <c r="A59" s="30">
        <v>57</v>
      </c>
      <c r="B59" s="27" t="s">
        <v>105</v>
      </c>
      <c r="C59" s="29" t="s">
        <v>106</v>
      </c>
      <c r="D59" s="29" t="s">
        <v>107</v>
      </c>
      <c r="E59" s="30" t="s">
        <v>47</v>
      </c>
      <c r="F59" s="30">
        <v>11</v>
      </c>
      <c r="G59" s="30">
        <v>4</v>
      </c>
      <c r="H59" s="43">
        <v>95563.75</v>
      </c>
      <c r="I59" s="42">
        <f t="shared" si="8"/>
        <v>32491.675000000003</v>
      </c>
      <c r="M59" s="6"/>
      <c r="N59" s="6">
        <v>0</v>
      </c>
      <c r="O59" s="5"/>
      <c r="P59" s="5">
        <v>2023</v>
      </c>
      <c r="T59" s="6">
        <v>1.2344213649851632</v>
      </c>
      <c r="U59" s="15">
        <v>117965.93471810089</v>
      </c>
      <c r="V59" s="15">
        <v>11796.593471810091</v>
      </c>
      <c r="W59" s="16">
        <v>53084.670623145401</v>
      </c>
      <c r="X59" s="16">
        <v>64881.264094955492</v>
      </c>
      <c r="Y59" s="17">
        <v>0.1</v>
      </c>
      <c r="Z59" s="16">
        <v>6488.1264094955495</v>
      </c>
      <c r="AA59" s="49">
        <f t="shared" si="1"/>
        <v>1.797172281375458</v>
      </c>
      <c r="AB59" s="16">
        <v>58393.137685459944</v>
      </c>
      <c r="AC59" s="13" t="e">
        <f>H59*F59/#REF!*0.9</f>
        <v>#REF!</v>
      </c>
      <c r="AD59" s="18" t="e">
        <f t="shared" si="2"/>
        <v>#REF!</v>
      </c>
    </row>
    <row r="60" spans="1:30" ht="66" x14ac:dyDescent="0.25">
      <c r="A60" s="30">
        <v>58</v>
      </c>
      <c r="B60" s="27" t="s">
        <v>108</v>
      </c>
      <c r="C60" s="29" t="s">
        <v>106</v>
      </c>
      <c r="D60" s="29" t="s">
        <v>107</v>
      </c>
      <c r="E60" s="30" t="s">
        <v>47</v>
      </c>
      <c r="F60" s="30">
        <v>11</v>
      </c>
      <c r="G60" s="30">
        <v>4</v>
      </c>
      <c r="H60" s="43">
        <v>88974</v>
      </c>
      <c r="I60" s="42">
        <f t="shared" si="8"/>
        <v>30251.159999999996</v>
      </c>
      <c r="M60" s="6"/>
      <c r="N60" s="6">
        <v>0</v>
      </c>
      <c r="O60" s="5"/>
      <c r="P60" s="5">
        <v>2023</v>
      </c>
      <c r="T60" s="6">
        <v>1.2344213649851632</v>
      </c>
      <c r="U60" s="15">
        <v>109831.40652818991</v>
      </c>
      <c r="V60" s="15">
        <v>10983.140652818991</v>
      </c>
      <c r="W60" s="16">
        <v>49424.132937685456</v>
      </c>
      <c r="X60" s="16">
        <v>60407.273590504454</v>
      </c>
      <c r="Y60" s="17">
        <v>0.1</v>
      </c>
      <c r="Z60" s="16">
        <v>6040.7273590504456</v>
      </c>
      <c r="AA60" s="49">
        <f t="shared" si="1"/>
        <v>1.7971722813754585</v>
      </c>
      <c r="AB60" s="16">
        <v>54366.546231454005</v>
      </c>
      <c r="AC60" s="13" t="e">
        <f>H60*F60/#REF!*0.9</f>
        <v>#REF!</v>
      </c>
      <c r="AD60" s="18" t="e">
        <f t="shared" si="2"/>
        <v>#REF!</v>
      </c>
    </row>
    <row r="61" spans="1:30" ht="49.5" x14ac:dyDescent="0.25">
      <c r="A61" s="30">
        <v>59</v>
      </c>
      <c r="B61" s="27" t="s">
        <v>105</v>
      </c>
      <c r="C61" s="29" t="s">
        <v>106</v>
      </c>
      <c r="D61" s="29" t="s">
        <v>107</v>
      </c>
      <c r="E61" s="30" t="s">
        <v>47</v>
      </c>
      <c r="F61" s="30">
        <v>11</v>
      </c>
      <c r="G61" s="30">
        <v>4</v>
      </c>
      <c r="H61" s="43">
        <v>200698</v>
      </c>
      <c r="I61" s="42">
        <f t="shared" si="8"/>
        <v>68237.319999999978</v>
      </c>
      <c r="M61" s="6"/>
      <c r="N61" s="6">
        <v>0</v>
      </c>
      <c r="O61" s="5"/>
      <c r="P61" s="5">
        <v>2023</v>
      </c>
      <c r="T61" s="6">
        <v>1.2344213649851632</v>
      </c>
      <c r="U61" s="15">
        <v>247745.89910979228</v>
      </c>
      <c r="V61" s="15">
        <v>24774.58991097923</v>
      </c>
      <c r="W61" s="16">
        <v>111485.65459940652</v>
      </c>
      <c r="X61" s="16">
        <v>136260.24451038576</v>
      </c>
      <c r="Y61" s="17">
        <v>0.1</v>
      </c>
      <c r="Z61" s="16">
        <v>13626.024451038576</v>
      </c>
      <c r="AA61" s="49">
        <f t="shared" si="1"/>
        <v>1.7971722813754587</v>
      </c>
      <c r="AB61" s="16">
        <v>122634.22005934718</v>
      </c>
      <c r="AC61" s="13" t="e">
        <f>H61*F61/#REF!*0.9</f>
        <v>#REF!</v>
      </c>
      <c r="AD61" s="18" t="e">
        <f t="shared" si="2"/>
        <v>#REF!</v>
      </c>
    </row>
    <row r="62" spans="1:30" ht="49.5" x14ac:dyDescent="0.25">
      <c r="A62" s="30">
        <v>60</v>
      </c>
      <c r="B62" s="27" t="s">
        <v>109</v>
      </c>
      <c r="C62" s="29" t="s">
        <v>106</v>
      </c>
      <c r="D62" s="29" t="s">
        <v>107</v>
      </c>
      <c r="E62" s="30" t="s">
        <v>47</v>
      </c>
      <c r="F62" s="30">
        <v>11</v>
      </c>
      <c r="G62" s="30">
        <v>4</v>
      </c>
      <c r="H62" s="43">
        <v>24595</v>
      </c>
      <c r="I62" s="42">
        <f t="shared" si="8"/>
        <v>8362.2999999999993</v>
      </c>
      <c r="M62" s="6"/>
      <c r="N62" s="6">
        <v>0</v>
      </c>
      <c r="O62" s="5"/>
      <c r="P62" s="5">
        <v>2023</v>
      </c>
      <c r="T62" s="6">
        <v>1.2344213649851632</v>
      </c>
      <c r="U62" s="15">
        <v>30360.593471810087</v>
      </c>
      <c r="V62" s="15">
        <v>3036.0593471810089</v>
      </c>
      <c r="W62" s="16">
        <v>13662.267062314539</v>
      </c>
      <c r="X62" s="16">
        <v>16698.326409495548</v>
      </c>
      <c r="Y62" s="17">
        <v>0.1</v>
      </c>
      <c r="Z62" s="16">
        <v>1669.8326409495548</v>
      </c>
      <c r="AA62" s="49">
        <f t="shared" si="1"/>
        <v>1.7971722813754583</v>
      </c>
      <c r="AB62" s="16">
        <v>15028.493768545994</v>
      </c>
      <c r="AC62" s="13" t="e">
        <f>H62*F62/#REF!*0.9</f>
        <v>#REF!</v>
      </c>
      <c r="AD62" s="18" t="e">
        <f t="shared" si="2"/>
        <v>#REF!</v>
      </c>
    </row>
    <row r="63" spans="1:30" ht="82.5" x14ac:dyDescent="0.25">
      <c r="A63" s="30">
        <v>61</v>
      </c>
      <c r="B63" s="27" t="s">
        <v>110</v>
      </c>
      <c r="C63" s="29" t="s">
        <v>106</v>
      </c>
      <c r="D63" s="29" t="s">
        <v>107</v>
      </c>
      <c r="E63" s="30" t="s">
        <v>47</v>
      </c>
      <c r="F63" s="30">
        <v>11</v>
      </c>
      <c r="G63" s="30">
        <v>4</v>
      </c>
      <c r="H63" s="43">
        <v>17480</v>
      </c>
      <c r="I63" s="42">
        <f t="shared" si="8"/>
        <v>5943.2000000000007</v>
      </c>
      <c r="M63" s="6"/>
      <c r="N63" s="6">
        <v>0</v>
      </c>
      <c r="O63" s="5"/>
      <c r="P63" s="5">
        <v>2023</v>
      </c>
      <c r="T63" s="6">
        <v>1.2344213649851632</v>
      </c>
      <c r="U63" s="15">
        <v>21577.685459940654</v>
      </c>
      <c r="V63" s="15">
        <v>2157.7685459940653</v>
      </c>
      <c r="W63" s="16">
        <v>9709.9584569732942</v>
      </c>
      <c r="X63" s="16">
        <v>11867.72700296736</v>
      </c>
      <c r="Y63" s="17">
        <v>0.1</v>
      </c>
      <c r="Z63" s="16">
        <v>1186.772700296736</v>
      </c>
      <c r="AA63" s="49">
        <f t="shared" si="1"/>
        <v>1.797172281375458</v>
      </c>
      <c r="AB63" s="16">
        <v>10680.954302670623</v>
      </c>
      <c r="AC63" s="13" t="e">
        <f>H63*F63/#REF!*0.9</f>
        <v>#REF!</v>
      </c>
      <c r="AD63" s="18" t="e">
        <f t="shared" si="2"/>
        <v>#REF!</v>
      </c>
    </row>
    <row r="64" spans="1:30" ht="66" x14ac:dyDescent="0.25">
      <c r="A64" s="30">
        <v>62</v>
      </c>
      <c r="B64" s="27" t="s">
        <v>111</v>
      </c>
      <c r="C64" s="29" t="s">
        <v>106</v>
      </c>
      <c r="D64" s="29" t="s">
        <v>107</v>
      </c>
      <c r="E64" s="30" t="s">
        <v>47</v>
      </c>
      <c r="F64" s="30">
        <v>11</v>
      </c>
      <c r="G64" s="30">
        <v>4</v>
      </c>
      <c r="H64" s="43">
        <v>17240</v>
      </c>
      <c r="I64" s="42">
        <f t="shared" si="8"/>
        <v>5861.6</v>
      </c>
      <c r="M64" s="6"/>
      <c r="N64" s="6">
        <v>0</v>
      </c>
      <c r="O64" s="5"/>
      <c r="P64" s="5">
        <v>2023</v>
      </c>
      <c r="T64" s="6">
        <v>1.2344213649851632</v>
      </c>
      <c r="U64" s="15">
        <v>21281.424332344213</v>
      </c>
      <c r="V64" s="15">
        <v>2128.1424332344213</v>
      </c>
      <c r="W64" s="16">
        <v>9576.640949554896</v>
      </c>
      <c r="X64" s="16">
        <v>11704.783382789317</v>
      </c>
      <c r="Y64" s="17">
        <v>0.1</v>
      </c>
      <c r="Z64" s="16">
        <v>1170.4783382789317</v>
      </c>
      <c r="AA64" s="49">
        <f t="shared" si="1"/>
        <v>1.797172281375458</v>
      </c>
      <c r="AB64" s="16">
        <v>10534.305044510385</v>
      </c>
      <c r="AC64" s="13" t="e">
        <f>H64*F64/#REF!*0.9</f>
        <v>#REF!</v>
      </c>
      <c r="AD64" s="18" t="e">
        <f t="shared" si="2"/>
        <v>#REF!</v>
      </c>
    </row>
    <row r="65" spans="1:30" ht="66" x14ac:dyDescent="0.25">
      <c r="A65" s="30">
        <v>63</v>
      </c>
      <c r="B65" s="27" t="s">
        <v>112</v>
      </c>
      <c r="C65" s="29" t="s">
        <v>106</v>
      </c>
      <c r="D65" s="29" t="s">
        <v>107</v>
      </c>
      <c r="E65" s="30" t="s">
        <v>47</v>
      </c>
      <c r="F65" s="30">
        <v>11</v>
      </c>
      <c r="G65" s="30">
        <v>4</v>
      </c>
      <c r="H65" s="43">
        <v>13988</v>
      </c>
      <c r="I65" s="42">
        <f t="shared" si="8"/>
        <v>4755.92</v>
      </c>
      <c r="M65" s="6"/>
      <c r="N65" s="6">
        <v>0</v>
      </c>
      <c r="O65" s="5"/>
      <c r="P65" s="5">
        <v>2023</v>
      </c>
      <c r="T65" s="6">
        <v>1.2344213649851632</v>
      </c>
      <c r="U65" s="15">
        <v>17267.086053412462</v>
      </c>
      <c r="V65" s="15">
        <v>1726.7086053412463</v>
      </c>
      <c r="W65" s="16">
        <v>7770.1887240356082</v>
      </c>
      <c r="X65" s="16">
        <v>9496.897329376854</v>
      </c>
      <c r="Y65" s="17">
        <v>0.1</v>
      </c>
      <c r="Z65" s="16">
        <v>949.68973293768545</v>
      </c>
      <c r="AA65" s="49">
        <f t="shared" si="1"/>
        <v>1.7971722813754578</v>
      </c>
      <c r="AB65" s="16">
        <v>8547.2075964391679</v>
      </c>
      <c r="AC65" s="13" t="e">
        <f>H65*F65/#REF!*0.9</f>
        <v>#REF!</v>
      </c>
      <c r="AD65" s="18" t="e">
        <f t="shared" si="2"/>
        <v>#REF!</v>
      </c>
    </row>
    <row r="66" spans="1:30" ht="66" x14ac:dyDescent="0.25">
      <c r="A66" s="30">
        <v>64</v>
      </c>
      <c r="B66" s="27" t="s">
        <v>113</v>
      </c>
      <c r="C66" s="29" t="s">
        <v>106</v>
      </c>
      <c r="D66" s="29" t="s">
        <v>107</v>
      </c>
      <c r="E66" s="30" t="s">
        <v>47</v>
      </c>
      <c r="F66" s="30">
        <v>11</v>
      </c>
      <c r="G66" s="30">
        <v>4</v>
      </c>
      <c r="H66" s="43">
        <v>48406.5</v>
      </c>
      <c r="I66" s="42">
        <f t="shared" si="8"/>
        <v>16458.210000000003</v>
      </c>
      <c r="M66" s="6"/>
      <c r="N66" s="6">
        <v>0</v>
      </c>
      <c r="O66" s="5"/>
      <c r="P66" s="5">
        <v>2023</v>
      </c>
      <c r="T66" s="6">
        <v>1.2344213649851632</v>
      </c>
      <c r="U66" s="15">
        <v>59754.017804154304</v>
      </c>
      <c r="V66" s="15">
        <v>5975.4017804154309</v>
      </c>
      <c r="W66" s="16">
        <v>26889.308011869442</v>
      </c>
      <c r="X66" s="16">
        <v>32864.709792284862</v>
      </c>
      <c r="Y66" s="17">
        <v>0.1</v>
      </c>
      <c r="Z66" s="16">
        <v>3286.4709792284866</v>
      </c>
      <c r="AA66" s="49">
        <f t="shared" si="1"/>
        <v>1.7971722813754578</v>
      </c>
      <c r="AB66" s="16">
        <v>29578.238813056378</v>
      </c>
      <c r="AC66" s="13" t="e">
        <f>H66*F66/#REF!*0.9</f>
        <v>#REF!</v>
      </c>
      <c r="AD66" s="18" t="e">
        <f t="shared" si="2"/>
        <v>#REF!</v>
      </c>
    </row>
    <row r="67" spans="1:30" ht="66" x14ac:dyDescent="0.25">
      <c r="A67" s="30">
        <v>65</v>
      </c>
      <c r="B67" s="27" t="s">
        <v>114</v>
      </c>
      <c r="C67" s="29" t="s">
        <v>106</v>
      </c>
      <c r="D67" s="29" t="s">
        <v>107</v>
      </c>
      <c r="E67" s="30" t="s">
        <v>47</v>
      </c>
      <c r="F67" s="30">
        <v>11</v>
      </c>
      <c r="G67" s="30">
        <v>4</v>
      </c>
      <c r="H67" s="43">
        <v>65476</v>
      </c>
      <c r="I67" s="42">
        <f t="shared" si="8"/>
        <v>22261.839999999997</v>
      </c>
      <c r="M67" s="6"/>
      <c r="N67" s="6">
        <v>0</v>
      </c>
      <c r="O67" s="5"/>
      <c r="P67" s="5">
        <v>2023</v>
      </c>
      <c r="T67" s="6">
        <v>1.2344213649851632</v>
      </c>
      <c r="U67" s="15">
        <v>80824.973293768548</v>
      </c>
      <c r="V67" s="15">
        <v>8082.4973293768553</v>
      </c>
      <c r="W67" s="16">
        <v>36371.237982195846</v>
      </c>
      <c r="X67" s="16">
        <v>44453.735311572702</v>
      </c>
      <c r="Y67" s="17">
        <v>0.1</v>
      </c>
      <c r="Z67" s="16">
        <v>4445.37353115727</v>
      </c>
      <c r="AA67" s="49">
        <f t="shared" ref="AA67:AA130" si="9">+AB67/I67</f>
        <v>1.7971722813754587</v>
      </c>
      <c r="AB67" s="16">
        <v>40008.361780415435</v>
      </c>
      <c r="AC67" s="13" t="e">
        <f>H67*F67/#REF!*0.9</f>
        <v>#REF!</v>
      </c>
      <c r="AD67" s="18" t="e">
        <f t="shared" ref="AD67:AD130" si="10">H67-AC67</f>
        <v>#REF!</v>
      </c>
    </row>
    <row r="68" spans="1:30" ht="49.5" x14ac:dyDescent="0.25">
      <c r="A68" s="30">
        <v>66</v>
      </c>
      <c r="B68" s="27" t="s">
        <v>115</v>
      </c>
      <c r="C68" s="29" t="s">
        <v>106</v>
      </c>
      <c r="D68" s="29" t="s">
        <v>107</v>
      </c>
      <c r="E68" s="30" t="s">
        <v>47</v>
      </c>
      <c r="F68" s="30">
        <v>11</v>
      </c>
      <c r="G68" s="30">
        <v>4</v>
      </c>
      <c r="H68" s="43">
        <v>37027.699999999997</v>
      </c>
      <c r="I68" s="42">
        <f t="shared" si="8"/>
        <v>12589.417999999998</v>
      </c>
      <c r="M68" s="6"/>
      <c r="N68" s="6">
        <v>0</v>
      </c>
      <c r="O68" s="5"/>
      <c r="P68" s="5">
        <v>2023</v>
      </c>
      <c r="T68" s="6">
        <v>1.2344213649851632</v>
      </c>
      <c r="U68" s="15">
        <v>45707.783976261126</v>
      </c>
      <c r="V68" s="15">
        <v>4570.7783976261126</v>
      </c>
      <c r="W68" s="16">
        <v>20568.502789317507</v>
      </c>
      <c r="X68" s="16">
        <v>25139.281186943619</v>
      </c>
      <c r="Y68" s="17">
        <v>0.1</v>
      </c>
      <c r="Z68" s="16">
        <v>2513.9281186943622</v>
      </c>
      <c r="AA68" s="49">
        <f t="shared" si="9"/>
        <v>1.7971722813754583</v>
      </c>
      <c r="AB68" s="16">
        <v>22625.353068249256</v>
      </c>
      <c r="AC68" s="13" t="e">
        <f>H68*F68/#REF!*0.9</f>
        <v>#REF!</v>
      </c>
      <c r="AD68" s="18" t="e">
        <f t="shared" si="10"/>
        <v>#REF!</v>
      </c>
    </row>
    <row r="69" spans="1:30" ht="49.5" x14ac:dyDescent="0.25">
      <c r="A69" s="30">
        <v>67</v>
      </c>
      <c r="B69" s="27" t="s">
        <v>116</v>
      </c>
      <c r="C69" s="29" t="s">
        <v>106</v>
      </c>
      <c r="D69" s="29" t="s">
        <v>107</v>
      </c>
      <c r="E69" s="30" t="s">
        <v>47</v>
      </c>
      <c r="F69" s="30">
        <v>11</v>
      </c>
      <c r="G69" s="30">
        <v>4</v>
      </c>
      <c r="H69" s="43">
        <v>105636.2</v>
      </c>
      <c r="I69" s="42">
        <f t="shared" si="8"/>
        <v>35916.30799999999</v>
      </c>
      <c r="M69" s="6"/>
      <c r="N69" s="6">
        <v>0</v>
      </c>
      <c r="O69" s="5"/>
      <c r="P69" s="5">
        <v>2023</v>
      </c>
      <c r="T69" s="6">
        <v>1.2344213649851632</v>
      </c>
      <c r="U69" s="15">
        <v>130399.58219584569</v>
      </c>
      <c r="V69" s="15">
        <v>13039.958219584571</v>
      </c>
      <c r="W69" s="16">
        <v>58679.811988130561</v>
      </c>
      <c r="X69" s="16">
        <v>71719.770207715133</v>
      </c>
      <c r="Y69" s="17">
        <v>0.1</v>
      </c>
      <c r="Z69" s="16">
        <v>7171.9770207715137</v>
      </c>
      <c r="AA69" s="49">
        <f t="shared" si="9"/>
        <v>1.7971722813754587</v>
      </c>
      <c r="AB69" s="16">
        <v>64547.793186943622</v>
      </c>
      <c r="AC69" s="13" t="e">
        <f>H69*F69/#REF!*0.9</f>
        <v>#REF!</v>
      </c>
      <c r="AD69" s="18" t="e">
        <f t="shared" si="10"/>
        <v>#REF!</v>
      </c>
    </row>
    <row r="70" spans="1:30" ht="49.5" x14ac:dyDescent="0.25">
      <c r="A70" s="30">
        <v>68</v>
      </c>
      <c r="B70" s="27" t="s">
        <v>117</v>
      </c>
      <c r="C70" s="29" t="s">
        <v>106</v>
      </c>
      <c r="D70" s="29" t="s">
        <v>107</v>
      </c>
      <c r="E70" s="30" t="s">
        <v>47</v>
      </c>
      <c r="F70" s="30">
        <v>11</v>
      </c>
      <c r="G70" s="30">
        <v>4</v>
      </c>
      <c r="H70" s="43">
        <v>76043</v>
      </c>
      <c r="I70" s="42">
        <f t="shared" si="8"/>
        <v>25854.620000000003</v>
      </c>
      <c r="M70" s="6"/>
      <c r="N70" s="6">
        <v>0</v>
      </c>
      <c r="O70" s="5"/>
      <c r="P70" s="5">
        <v>2023</v>
      </c>
      <c r="T70" s="6">
        <v>1.2344213649851632</v>
      </c>
      <c r="U70" s="15">
        <v>93869.103857566763</v>
      </c>
      <c r="V70" s="15">
        <v>9386.910385756677</v>
      </c>
      <c r="W70" s="16">
        <v>42241.096735905041</v>
      </c>
      <c r="X70" s="16">
        <v>51628.007121661722</v>
      </c>
      <c r="Y70" s="17">
        <v>0.1</v>
      </c>
      <c r="Z70" s="16">
        <v>5162.8007121661722</v>
      </c>
      <c r="AA70" s="49">
        <f t="shared" si="9"/>
        <v>1.797172281375458</v>
      </c>
      <c r="AB70" s="16">
        <v>46465.206409495549</v>
      </c>
      <c r="AC70" s="13" t="e">
        <f>H70*F70/#REF!*0.9</f>
        <v>#REF!</v>
      </c>
      <c r="AD70" s="18" t="e">
        <f t="shared" si="10"/>
        <v>#REF!</v>
      </c>
    </row>
    <row r="71" spans="1:30" ht="49.5" x14ac:dyDescent="0.25">
      <c r="A71" s="30">
        <v>69</v>
      </c>
      <c r="B71" s="54" t="s">
        <v>118</v>
      </c>
      <c r="C71" s="55" t="s">
        <v>119</v>
      </c>
      <c r="D71" s="55" t="s">
        <v>107</v>
      </c>
      <c r="E71" s="56" t="s">
        <v>47</v>
      </c>
      <c r="F71" s="56">
        <v>11</v>
      </c>
      <c r="G71" s="56">
        <v>0</v>
      </c>
      <c r="H71" s="57">
        <v>44040</v>
      </c>
      <c r="I71" s="58">
        <f>+H71*0.1</f>
        <v>4404</v>
      </c>
      <c r="M71" s="6"/>
      <c r="N71" s="6">
        <v>0</v>
      </c>
      <c r="O71" s="5"/>
      <c r="P71" s="5">
        <v>2023</v>
      </c>
      <c r="T71" s="6">
        <v>1.2344213649851632</v>
      </c>
      <c r="U71" s="15">
        <v>54363.916913946588</v>
      </c>
      <c r="V71" s="15">
        <v>5436.3916913946596</v>
      </c>
      <c r="W71" s="16">
        <v>24463.762611275964</v>
      </c>
      <c r="X71" s="16">
        <v>29900.154302670624</v>
      </c>
      <c r="Y71" s="17">
        <v>0.1</v>
      </c>
      <c r="Z71" s="16">
        <v>2990.0154302670626</v>
      </c>
      <c r="AA71" s="49">
        <f t="shared" si="9"/>
        <v>6.1103857566765578</v>
      </c>
      <c r="AB71" s="16">
        <v>26910.138872403561</v>
      </c>
      <c r="AC71" s="13" t="e">
        <f>H71*F71/#REF!*0.9</f>
        <v>#REF!</v>
      </c>
      <c r="AD71" s="18" t="e">
        <f t="shared" si="10"/>
        <v>#REF!</v>
      </c>
    </row>
    <row r="72" spans="1:30" ht="49.5" x14ac:dyDescent="0.25">
      <c r="A72" s="30">
        <v>70</v>
      </c>
      <c r="B72" s="54" t="s">
        <v>120</v>
      </c>
      <c r="C72" s="55" t="s">
        <v>119</v>
      </c>
      <c r="D72" s="55" t="s">
        <v>107</v>
      </c>
      <c r="E72" s="56" t="s">
        <v>47</v>
      </c>
      <c r="F72" s="56">
        <v>11</v>
      </c>
      <c r="G72" s="56">
        <v>0</v>
      </c>
      <c r="H72" s="57">
        <v>165021</v>
      </c>
      <c r="I72" s="58">
        <f t="shared" ref="I72:I73" si="11">+H72*0.1</f>
        <v>16502.100000000002</v>
      </c>
      <c r="M72" s="6"/>
      <c r="N72" s="6">
        <v>0</v>
      </c>
      <c r="O72" s="5"/>
      <c r="P72" s="5">
        <v>2023</v>
      </c>
      <c r="T72" s="6">
        <v>1.2344213649851632</v>
      </c>
      <c r="U72" s="15">
        <v>203705.44807121661</v>
      </c>
      <c r="V72" s="15">
        <v>20370.544807121663</v>
      </c>
      <c r="W72" s="16">
        <v>91667.45163204748</v>
      </c>
      <c r="X72" s="16">
        <v>112037.99643916913</v>
      </c>
      <c r="Y72" s="17">
        <v>0.1</v>
      </c>
      <c r="Z72" s="16">
        <v>11203.799643916915</v>
      </c>
      <c r="AA72" s="49">
        <f t="shared" si="9"/>
        <v>6.110385756676556</v>
      </c>
      <c r="AB72" s="16">
        <v>100834.19679525221</v>
      </c>
      <c r="AC72" s="13" t="e">
        <f>H72*F72/#REF!*0.9</f>
        <v>#REF!</v>
      </c>
      <c r="AD72" s="18" t="e">
        <f t="shared" si="10"/>
        <v>#REF!</v>
      </c>
    </row>
    <row r="73" spans="1:30" ht="49.5" x14ac:dyDescent="0.25">
      <c r="A73" s="30">
        <v>71</v>
      </c>
      <c r="B73" s="54" t="s">
        <v>120</v>
      </c>
      <c r="C73" s="55" t="s">
        <v>119</v>
      </c>
      <c r="D73" s="55" t="s">
        <v>107</v>
      </c>
      <c r="E73" s="56" t="s">
        <v>47</v>
      </c>
      <c r="F73" s="56">
        <v>11</v>
      </c>
      <c r="G73" s="56">
        <v>0</v>
      </c>
      <c r="H73" s="57">
        <v>1161577</v>
      </c>
      <c r="I73" s="58">
        <f t="shared" si="11"/>
        <v>116157.70000000001</v>
      </c>
      <c r="M73" s="6"/>
      <c r="N73" s="6">
        <v>0</v>
      </c>
      <c r="O73" s="5"/>
      <c r="P73" s="5">
        <v>2023</v>
      </c>
      <c r="T73" s="6">
        <v>1.2344213649851632</v>
      </c>
      <c r="U73" s="15">
        <v>1433875.4658753709</v>
      </c>
      <c r="V73" s="15">
        <v>143387.5465875371</v>
      </c>
      <c r="W73" s="16">
        <v>645243.95964391693</v>
      </c>
      <c r="X73" s="16">
        <v>788631.50623145397</v>
      </c>
      <c r="Y73" s="17">
        <v>0.1</v>
      </c>
      <c r="Z73" s="16">
        <v>78863.150623145397</v>
      </c>
      <c r="AA73" s="49">
        <f t="shared" si="9"/>
        <v>6.1103857566765569</v>
      </c>
      <c r="AB73" s="16">
        <v>709768.35560830857</v>
      </c>
      <c r="AC73" s="13" t="e">
        <f>H73*F73/#REF!*0.9</f>
        <v>#REF!</v>
      </c>
      <c r="AD73" s="18" t="e">
        <f t="shared" si="10"/>
        <v>#REF!</v>
      </c>
    </row>
    <row r="74" spans="1:30" ht="99" x14ac:dyDescent="0.25">
      <c r="A74" s="30">
        <v>72</v>
      </c>
      <c r="B74" s="27" t="s">
        <v>121</v>
      </c>
      <c r="C74" s="29" t="s">
        <v>122</v>
      </c>
      <c r="D74" s="29" t="s">
        <v>107</v>
      </c>
      <c r="E74" s="30" t="s">
        <v>47</v>
      </c>
      <c r="F74" s="30">
        <v>11</v>
      </c>
      <c r="G74" s="30">
        <v>4</v>
      </c>
      <c r="H74" s="43">
        <v>5807776.5599999996</v>
      </c>
      <c r="I74" s="42">
        <f t="shared" ref="I74:I76" si="12">0.9*(H74-H74*0.9*F74/(F74+G74))</f>
        <v>1777179.6273599996</v>
      </c>
      <c r="M74" s="6"/>
      <c r="N74" s="6">
        <v>0</v>
      </c>
      <c r="O74" s="5"/>
      <c r="P74" s="5">
        <v>2023</v>
      </c>
      <c r="T74" s="6">
        <v>1.2344213649851632</v>
      </c>
      <c r="U74" s="15">
        <v>7169243.4687240347</v>
      </c>
      <c r="V74" s="15">
        <v>716924.34687240352</v>
      </c>
      <c r="W74" s="16">
        <v>3226159.5609258157</v>
      </c>
      <c r="X74" s="16">
        <v>3943083.907798219</v>
      </c>
      <c r="Y74" s="17">
        <v>0.1</v>
      </c>
      <c r="Z74" s="16">
        <v>394308.3907798219</v>
      </c>
      <c r="AA74" s="49">
        <f t="shared" si="9"/>
        <v>1.996858090417176</v>
      </c>
      <c r="AB74" s="16">
        <v>3548775.5170183973</v>
      </c>
      <c r="AC74" s="13" t="e">
        <f>H74*F74/#REF!*0.9</f>
        <v>#REF!</v>
      </c>
      <c r="AD74" s="18" t="e">
        <f t="shared" si="10"/>
        <v>#REF!</v>
      </c>
    </row>
    <row r="75" spans="1:30" ht="99" x14ac:dyDescent="0.25">
      <c r="A75" s="30">
        <v>73</v>
      </c>
      <c r="B75" s="27" t="s">
        <v>123</v>
      </c>
      <c r="C75" s="29" t="s">
        <v>122</v>
      </c>
      <c r="D75" s="29" t="s">
        <v>107</v>
      </c>
      <c r="E75" s="30" t="s">
        <v>47</v>
      </c>
      <c r="F75" s="30">
        <v>11</v>
      </c>
      <c r="G75" s="30">
        <v>4</v>
      </c>
      <c r="H75" s="43">
        <v>5139365</v>
      </c>
      <c r="I75" s="42">
        <f t="shared" si="12"/>
        <v>1572645.6900000002</v>
      </c>
      <c r="M75" s="6"/>
      <c r="N75" s="6">
        <v>0</v>
      </c>
      <c r="O75" s="5"/>
      <c r="P75" s="5">
        <v>2023</v>
      </c>
      <c r="T75" s="6">
        <v>1.2344213649851632</v>
      </c>
      <c r="U75" s="15">
        <v>6344141.9584569735</v>
      </c>
      <c r="V75" s="15">
        <v>634414.19584569742</v>
      </c>
      <c r="W75" s="16">
        <v>2854863.8813056382</v>
      </c>
      <c r="X75" s="16">
        <v>3489278.0771513353</v>
      </c>
      <c r="Y75" s="17">
        <v>0.1</v>
      </c>
      <c r="Z75" s="16">
        <v>348927.80771513353</v>
      </c>
      <c r="AA75" s="49">
        <f t="shared" si="9"/>
        <v>1.9968580904171758</v>
      </c>
      <c r="AB75" s="16">
        <v>3140350.269436202</v>
      </c>
      <c r="AC75" s="13" t="e">
        <f>H75*F75/#REF!*0.9</f>
        <v>#REF!</v>
      </c>
      <c r="AD75" s="18" t="e">
        <f t="shared" si="10"/>
        <v>#REF!</v>
      </c>
    </row>
    <row r="76" spans="1:30" ht="99" x14ac:dyDescent="0.25">
      <c r="A76" s="30">
        <v>74</v>
      </c>
      <c r="B76" s="27" t="s">
        <v>124</v>
      </c>
      <c r="C76" s="29" t="s">
        <v>122</v>
      </c>
      <c r="D76" s="29" t="s">
        <v>107</v>
      </c>
      <c r="E76" s="30" t="s">
        <v>47</v>
      </c>
      <c r="F76" s="30">
        <v>11</v>
      </c>
      <c r="G76" s="30">
        <v>4</v>
      </c>
      <c r="H76" s="43">
        <v>1646185</v>
      </c>
      <c r="I76" s="42">
        <f t="shared" si="12"/>
        <v>503732.60999999993</v>
      </c>
      <c r="M76" s="6"/>
      <c r="N76" s="6">
        <v>0</v>
      </c>
      <c r="O76" s="5"/>
      <c r="P76" s="5">
        <v>2023</v>
      </c>
      <c r="T76" s="6">
        <v>1.2344213649851632</v>
      </c>
      <c r="U76" s="15">
        <v>2032085.9347181008</v>
      </c>
      <c r="V76" s="15">
        <v>203208.59347181011</v>
      </c>
      <c r="W76" s="16">
        <v>914438.6706231453</v>
      </c>
      <c r="X76" s="16">
        <v>1117647.2640949555</v>
      </c>
      <c r="Y76" s="17">
        <v>0.1</v>
      </c>
      <c r="Z76" s="16">
        <v>111764.72640949556</v>
      </c>
      <c r="AA76" s="49">
        <f t="shared" si="9"/>
        <v>1.996858090417176</v>
      </c>
      <c r="AB76" s="16">
        <v>1005882.5376854599</v>
      </c>
      <c r="AC76" s="13" t="e">
        <f>H76*F76/#REF!*0.9</f>
        <v>#REF!</v>
      </c>
      <c r="AD76" s="18" t="e">
        <f t="shared" si="10"/>
        <v>#REF!</v>
      </c>
    </row>
    <row r="77" spans="1:30" ht="99" x14ac:dyDescent="0.25">
      <c r="A77" s="30">
        <v>75</v>
      </c>
      <c r="B77" s="27" t="s">
        <v>125</v>
      </c>
      <c r="C77" s="29" t="s">
        <v>122</v>
      </c>
      <c r="D77" s="29" t="s">
        <v>107</v>
      </c>
      <c r="E77" s="30" t="s">
        <v>47</v>
      </c>
      <c r="F77" s="30">
        <v>11</v>
      </c>
      <c r="G77" s="30">
        <v>4</v>
      </c>
      <c r="H77" s="43">
        <v>20000</v>
      </c>
      <c r="I77" s="42">
        <f>+H77-H77*0.9*F77/(F77+G77)</f>
        <v>6800</v>
      </c>
      <c r="M77" s="6"/>
      <c r="N77" s="6">
        <v>0</v>
      </c>
      <c r="O77" s="5"/>
      <c r="P77" s="5">
        <v>2023</v>
      </c>
      <c r="T77" s="6">
        <v>1.2344213649851632</v>
      </c>
      <c r="U77" s="15">
        <v>24688.427299703264</v>
      </c>
      <c r="V77" s="15">
        <v>2468.8427299703267</v>
      </c>
      <c r="W77" s="16">
        <v>11109.792284866469</v>
      </c>
      <c r="X77" s="16">
        <v>13578.635014836795</v>
      </c>
      <c r="Y77" s="17">
        <v>0.1</v>
      </c>
      <c r="Z77" s="16">
        <v>1357.8635014836796</v>
      </c>
      <c r="AA77" s="49">
        <f t="shared" si="9"/>
        <v>1.797172281375458</v>
      </c>
      <c r="AB77" s="16">
        <v>12220.771513353115</v>
      </c>
      <c r="AC77" s="13" t="e">
        <f>H77*F77/#REF!*0.9</f>
        <v>#REF!</v>
      </c>
      <c r="AD77" s="18" t="e">
        <f t="shared" si="10"/>
        <v>#REF!</v>
      </c>
    </row>
    <row r="78" spans="1:30" ht="33" x14ac:dyDescent="0.25">
      <c r="A78" s="30">
        <v>76</v>
      </c>
      <c r="B78" s="27" t="s">
        <v>126</v>
      </c>
      <c r="C78" s="29" t="s">
        <v>127</v>
      </c>
      <c r="D78" s="29" t="s">
        <v>107</v>
      </c>
      <c r="E78" s="30" t="s">
        <v>47</v>
      </c>
      <c r="F78" s="30">
        <v>11</v>
      </c>
      <c r="G78" s="30">
        <v>4</v>
      </c>
      <c r="H78" s="43">
        <v>2080000</v>
      </c>
      <c r="I78" s="42">
        <f>0.9*(H78-H78*0.9*F78/(F78+G78))</f>
        <v>636480</v>
      </c>
      <c r="M78" s="8"/>
      <c r="N78" s="5"/>
      <c r="O78" s="5"/>
      <c r="P78" s="5">
        <v>2023</v>
      </c>
      <c r="T78" s="6">
        <v>1.2344213649851632</v>
      </c>
      <c r="U78" s="15">
        <v>2567596.4391691396</v>
      </c>
      <c r="V78" s="15">
        <v>256759.64391691398</v>
      </c>
      <c r="W78" s="16">
        <v>1155418.3976261129</v>
      </c>
      <c r="X78" s="16">
        <v>1412178.0415430267</v>
      </c>
      <c r="Y78" s="17">
        <v>0.1</v>
      </c>
      <c r="Z78" s="16">
        <v>141217.80415430266</v>
      </c>
      <c r="AA78" s="49">
        <f t="shared" si="9"/>
        <v>1.9968580904171758</v>
      </c>
      <c r="AB78" s="16">
        <v>1270960.237388724</v>
      </c>
      <c r="AC78" s="13" t="e">
        <f>H78*F78/#REF!*0.9</f>
        <v>#REF!</v>
      </c>
      <c r="AD78" s="18" t="e">
        <f t="shared" si="10"/>
        <v>#REF!</v>
      </c>
    </row>
    <row r="79" spans="1:30" ht="82.5" x14ac:dyDescent="0.25">
      <c r="A79" s="30">
        <v>77</v>
      </c>
      <c r="B79" s="33" t="s">
        <v>128</v>
      </c>
      <c r="C79" s="29" t="s">
        <v>129</v>
      </c>
      <c r="D79" s="32" t="s">
        <v>19</v>
      </c>
      <c r="E79" s="30" t="s">
        <v>59</v>
      </c>
      <c r="F79" s="30">
        <v>10</v>
      </c>
      <c r="G79" s="30">
        <v>5</v>
      </c>
      <c r="H79" s="43">
        <v>46500</v>
      </c>
      <c r="I79" s="42">
        <f>+H79-H79*0.9*F79/(F79+G79)</f>
        <v>18600</v>
      </c>
      <c r="M79" s="8"/>
      <c r="N79" s="6">
        <v>0</v>
      </c>
      <c r="O79" s="5"/>
      <c r="P79" s="5">
        <v>2023</v>
      </c>
      <c r="T79" s="6">
        <v>1.1652661064425771</v>
      </c>
      <c r="U79" s="15">
        <v>54184.873949579836</v>
      </c>
      <c r="V79" s="15">
        <v>5418.4873949579842</v>
      </c>
      <c r="W79" s="16">
        <v>21944.873949579833</v>
      </c>
      <c r="X79" s="16">
        <v>32240.000000000004</v>
      </c>
      <c r="Y79" s="17">
        <v>0.09</v>
      </c>
      <c r="Z79" s="16">
        <v>2901.6000000000004</v>
      </c>
      <c r="AA79" s="49">
        <f t="shared" si="9"/>
        <v>1.5773333333333335</v>
      </c>
      <c r="AB79" s="16">
        <v>29338.400000000001</v>
      </c>
      <c r="AC79" s="13" t="e">
        <f>H79*F79/#REF!*0.9</f>
        <v>#REF!</v>
      </c>
      <c r="AD79" s="18" t="e">
        <f t="shared" si="10"/>
        <v>#REF!</v>
      </c>
    </row>
    <row r="80" spans="1:30" ht="66" x14ac:dyDescent="0.25">
      <c r="A80" s="30">
        <v>78</v>
      </c>
      <c r="B80" s="33" t="s">
        <v>130</v>
      </c>
      <c r="C80" s="29" t="s">
        <v>131</v>
      </c>
      <c r="D80" s="32" t="s">
        <v>19</v>
      </c>
      <c r="E80" s="30" t="s">
        <v>59</v>
      </c>
      <c r="F80" s="30">
        <v>10</v>
      </c>
      <c r="G80" s="30">
        <v>5</v>
      </c>
      <c r="H80" s="43">
        <v>140000</v>
      </c>
      <c r="I80" s="42">
        <f>+H80-H80*0.9*F80/(F80+G80)</f>
        <v>56000</v>
      </c>
      <c r="M80" s="8"/>
      <c r="N80" s="6">
        <v>0</v>
      </c>
      <c r="O80" s="5"/>
      <c r="P80" s="5">
        <v>2023</v>
      </c>
      <c r="T80" s="6">
        <v>1.1652661064425771</v>
      </c>
      <c r="U80" s="15">
        <v>163137.25490196078</v>
      </c>
      <c r="V80" s="15">
        <v>16313.725490196079</v>
      </c>
      <c r="W80" s="16">
        <v>66070.588235294126</v>
      </c>
      <c r="X80" s="16">
        <v>97066.666666666657</v>
      </c>
      <c r="Y80" s="17">
        <v>0.09</v>
      </c>
      <c r="Z80" s="16">
        <v>8735.9999999999982</v>
      </c>
      <c r="AA80" s="49">
        <f t="shared" si="9"/>
        <v>1.5773333333333333</v>
      </c>
      <c r="AB80" s="16">
        <v>88330.666666666657</v>
      </c>
      <c r="AC80" s="13" t="e">
        <f>H80*F80/#REF!*0.9</f>
        <v>#REF!</v>
      </c>
      <c r="AD80" s="18" t="e">
        <f t="shared" si="10"/>
        <v>#REF!</v>
      </c>
    </row>
    <row r="81" spans="1:30" ht="16.5" x14ac:dyDescent="0.25">
      <c r="A81" s="30">
        <v>79</v>
      </c>
      <c r="B81" s="33" t="s">
        <v>132</v>
      </c>
      <c r="C81" s="29" t="s">
        <v>81</v>
      </c>
      <c r="D81" s="32" t="s">
        <v>19</v>
      </c>
      <c r="E81" s="30" t="s">
        <v>59</v>
      </c>
      <c r="F81" s="30">
        <v>10</v>
      </c>
      <c r="G81" s="30">
        <v>5</v>
      </c>
      <c r="H81" s="43">
        <v>450000</v>
      </c>
      <c r="I81" s="42">
        <f>+H81-H81*0.9*F81/(F81+G81)</f>
        <v>180000</v>
      </c>
      <c r="M81" s="8"/>
      <c r="N81" s="6">
        <v>0</v>
      </c>
      <c r="O81" s="5"/>
      <c r="P81" s="5">
        <v>2023</v>
      </c>
      <c r="T81" s="6">
        <v>1.1652661064425771</v>
      </c>
      <c r="U81" s="15">
        <v>524369.74789915967</v>
      </c>
      <c r="V81" s="15">
        <v>52436.97478991597</v>
      </c>
      <c r="W81" s="16">
        <v>212369.7478991597</v>
      </c>
      <c r="X81" s="16">
        <v>312000</v>
      </c>
      <c r="Y81" s="17">
        <v>0.09</v>
      </c>
      <c r="Z81" s="16">
        <v>28080</v>
      </c>
      <c r="AA81" s="49">
        <f t="shared" si="9"/>
        <v>1.5773333333333333</v>
      </c>
      <c r="AB81" s="16">
        <v>283920</v>
      </c>
      <c r="AC81" s="13" t="e">
        <f>H81*F81/#REF!*0.9</f>
        <v>#REF!</v>
      </c>
      <c r="AD81" s="18" t="e">
        <f t="shared" si="10"/>
        <v>#REF!</v>
      </c>
    </row>
    <row r="82" spans="1:30" ht="33" x14ac:dyDescent="0.25">
      <c r="A82" s="30">
        <v>80</v>
      </c>
      <c r="B82" s="28" t="s">
        <v>133</v>
      </c>
      <c r="C82" s="29"/>
      <c r="D82" s="31" t="s">
        <v>24</v>
      </c>
      <c r="E82" s="30" t="s">
        <v>59</v>
      </c>
      <c r="F82" s="30">
        <v>10</v>
      </c>
      <c r="G82" s="30">
        <v>0</v>
      </c>
      <c r="H82" s="43">
        <v>37139.440000000002</v>
      </c>
      <c r="I82" s="42">
        <f>+H82-H82*0.9*F82/(F82+G82)</f>
        <v>3713.9439999999959</v>
      </c>
      <c r="M82" s="6"/>
      <c r="N82" s="6">
        <v>0</v>
      </c>
      <c r="O82" s="5"/>
      <c r="P82" s="5">
        <v>2023</v>
      </c>
      <c r="T82" s="6">
        <v>1.1652661064425771</v>
      </c>
      <c r="U82" s="15">
        <v>43277.330644257709</v>
      </c>
      <c r="V82" s="15">
        <v>4327.7330644257709</v>
      </c>
      <c r="W82" s="16">
        <v>17527.318910924376</v>
      </c>
      <c r="X82" s="16">
        <v>25750.011733333333</v>
      </c>
      <c r="Y82" s="17">
        <v>0.09</v>
      </c>
      <c r="Z82" s="16">
        <v>2317.5010560000001</v>
      </c>
      <c r="AA82" s="49">
        <f t="shared" si="9"/>
        <v>6.3093333333333401</v>
      </c>
      <c r="AB82" s="16">
        <v>23432.510677333332</v>
      </c>
      <c r="AC82" s="13" t="e">
        <f>H82*F82/#REF!*0.9</f>
        <v>#REF!</v>
      </c>
      <c r="AD82" s="18" t="e">
        <f t="shared" si="10"/>
        <v>#REF!</v>
      </c>
    </row>
    <row r="83" spans="1:30" ht="82.5" x14ac:dyDescent="0.25">
      <c r="A83" s="30">
        <v>81</v>
      </c>
      <c r="B83" s="28" t="s">
        <v>134</v>
      </c>
      <c r="C83" s="29" t="s">
        <v>57</v>
      </c>
      <c r="D83" s="29" t="s">
        <v>19</v>
      </c>
      <c r="E83" s="30" t="s">
        <v>59</v>
      </c>
      <c r="F83" s="30">
        <v>10</v>
      </c>
      <c r="G83" s="30">
        <f t="shared" ref="G83:G103" si="13">20-F83</f>
        <v>10</v>
      </c>
      <c r="H83" s="43">
        <v>800000</v>
      </c>
      <c r="I83" s="42">
        <f>+H83-H83*0.9*F83/(F83+G83)</f>
        <v>440000</v>
      </c>
      <c r="M83" s="6"/>
      <c r="N83" s="19">
        <v>160000</v>
      </c>
      <c r="O83" s="5"/>
      <c r="P83" s="5">
        <v>2023</v>
      </c>
      <c r="T83" s="6">
        <v>1.1652661064425771</v>
      </c>
      <c r="U83" s="15">
        <v>932212.88515406172</v>
      </c>
      <c r="V83" s="15">
        <v>93221.288515406181</v>
      </c>
      <c r="W83" s="16">
        <v>377546.21848739497</v>
      </c>
      <c r="X83" s="16">
        <v>554666.66666666674</v>
      </c>
      <c r="Y83" s="17">
        <v>0.09</v>
      </c>
      <c r="Z83" s="16">
        <v>49920.000000000007</v>
      </c>
      <c r="AA83" s="49">
        <f t="shared" si="9"/>
        <v>1.1471515151515153</v>
      </c>
      <c r="AB83" s="16">
        <v>504746.66666666674</v>
      </c>
      <c r="AC83" s="13" t="e">
        <f>H83*F83/#REF!*0.9</f>
        <v>#REF!</v>
      </c>
      <c r="AD83" s="18" t="e">
        <f t="shared" si="10"/>
        <v>#REF!</v>
      </c>
    </row>
    <row r="84" spans="1:30" ht="49.5" x14ac:dyDescent="0.25">
      <c r="A84" s="30">
        <v>82</v>
      </c>
      <c r="B84" s="33" t="s">
        <v>135</v>
      </c>
      <c r="C84" s="29" t="s">
        <v>136</v>
      </c>
      <c r="D84" s="29" t="s">
        <v>107</v>
      </c>
      <c r="E84" s="30" t="s">
        <v>59</v>
      </c>
      <c r="F84" s="30">
        <v>10</v>
      </c>
      <c r="G84" s="30">
        <v>0</v>
      </c>
      <c r="H84" s="43">
        <v>573992</v>
      </c>
      <c r="I84" s="42">
        <f t="shared" ref="I84:I85" si="14">+H84*0.1</f>
        <v>57399.200000000004</v>
      </c>
      <c r="M84" s="8"/>
      <c r="N84" s="19">
        <v>57399.200000000004</v>
      </c>
      <c r="O84" s="5"/>
      <c r="P84" s="5">
        <v>2023</v>
      </c>
      <c r="T84" s="6">
        <v>1.1652661064425771</v>
      </c>
      <c r="U84" s="15">
        <v>668853.42296918773</v>
      </c>
      <c r="V84" s="15">
        <v>66885.342296918781</v>
      </c>
      <c r="W84" s="16">
        <v>270885.63630252104</v>
      </c>
      <c r="X84" s="16">
        <v>397967.78666666668</v>
      </c>
      <c r="Y84" s="17">
        <v>0.09</v>
      </c>
      <c r="Z84" s="16">
        <v>35817.1008</v>
      </c>
      <c r="AA84" s="49">
        <f t="shared" si="9"/>
        <v>6.309333333333333</v>
      </c>
      <c r="AB84" s="16">
        <v>362150.68586666667</v>
      </c>
      <c r="AC84" s="13" t="e">
        <f>H84*F84/#REF!*0.9</f>
        <v>#REF!</v>
      </c>
      <c r="AD84" s="18" t="e">
        <f t="shared" si="10"/>
        <v>#REF!</v>
      </c>
    </row>
    <row r="85" spans="1:30" ht="49.5" x14ac:dyDescent="0.25">
      <c r="A85" s="30">
        <v>83</v>
      </c>
      <c r="B85" s="33" t="s">
        <v>135</v>
      </c>
      <c r="C85" s="29" t="s">
        <v>136</v>
      </c>
      <c r="D85" s="29" t="s">
        <v>107</v>
      </c>
      <c r="E85" s="30" t="s">
        <v>59</v>
      </c>
      <c r="F85" s="30">
        <v>10</v>
      </c>
      <c r="G85" s="30">
        <v>0</v>
      </c>
      <c r="H85" s="43">
        <v>118968</v>
      </c>
      <c r="I85" s="42">
        <f t="shared" si="14"/>
        <v>11896.800000000001</v>
      </c>
      <c r="M85" s="8"/>
      <c r="N85" s="19">
        <v>0</v>
      </c>
      <c r="O85" s="5"/>
      <c r="P85" s="5">
        <v>2023</v>
      </c>
      <c r="T85" s="6">
        <v>1.1652661064425771</v>
      </c>
      <c r="U85" s="15">
        <v>138629.37815126052</v>
      </c>
      <c r="V85" s="15">
        <v>13862.937815126053</v>
      </c>
      <c r="W85" s="16">
        <v>56144.89815126051</v>
      </c>
      <c r="X85" s="16">
        <v>82484.48000000001</v>
      </c>
      <c r="Y85" s="17">
        <v>0.09</v>
      </c>
      <c r="Z85" s="16">
        <v>7423.6032000000005</v>
      </c>
      <c r="AA85" s="49">
        <f t="shared" si="9"/>
        <v>6.3093333333333339</v>
      </c>
      <c r="AB85" s="16">
        <v>75060.876800000013</v>
      </c>
      <c r="AC85" s="13" t="e">
        <f>H85*F85/#REF!*0.9</f>
        <v>#REF!</v>
      </c>
      <c r="AD85" s="18" t="e">
        <f t="shared" si="10"/>
        <v>#REF!</v>
      </c>
    </row>
    <row r="86" spans="1:30" ht="16.5" x14ac:dyDescent="0.25">
      <c r="A86" s="30">
        <v>84</v>
      </c>
      <c r="B86" s="35" t="s">
        <v>137</v>
      </c>
      <c r="C86" s="53" t="s">
        <v>66</v>
      </c>
      <c r="D86" s="36" t="s">
        <v>19</v>
      </c>
      <c r="E86" s="30" t="s">
        <v>67</v>
      </c>
      <c r="F86" s="30">
        <v>8</v>
      </c>
      <c r="G86" s="30">
        <v>7</v>
      </c>
      <c r="H86" s="43">
        <v>130000</v>
      </c>
      <c r="I86" s="42">
        <f>+H86-H86*0.9*F86/(F86+G86)</f>
        <v>67600</v>
      </c>
      <c r="M86" s="11"/>
      <c r="N86" s="19">
        <v>0</v>
      </c>
      <c r="O86" s="5"/>
      <c r="P86" s="5">
        <v>2023</v>
      </c>
      <c r="T86" s="6">
        <v>1.0408673894912426</v>
      </c>
      <c r="U86" s="15">
        <v>135312.76063386153</v>
      </c>
      <c r="V86" s="15">
        <v>13531.276063386154</v>
      </c>
      <c r="W86" s="16">
        <v>42623.519599666382</v>
      </c>
      <c r="X86" s="16">
        <v>92689.241034195147</v>
      </c>
      <c r="Y86" s="17">
        <v>7.0000000000000007E-2</v>
      </c>
      <c r="Z86" s="16">
        <v>6488.2468723936609</v>
      </c>
      <c r="AA86" s="49">
        <f t="shared" si="9"/>
        <v>1.2751626355296077</v>
      </c>
      <c r="AB86" s="16">
        <v>86200.994161801485</v>
      </c>
      <c r="AC86" s="13" t="e">
        <f>H86*F86/#REF!*0.9</f>
        <v>#REF!</v>
      </c>
      <c r="AD86" s="18" t="e">
        <f t="shared" si="10"/>
        <v>#REF!</v>
      </c>
    </row>
    <row r="87" spans="1:30" ht="33" x14ac:dyDescent="0.25">
      <c r="A87" s="30">
        <v>85</v>
      </c>
      <c r="B87" s="35" t="s">
        <v>138</v>
      </c>
      <c r="C87" s="53" t="s">
        <v>37</v>
      </c>
      <c r="D87" s="36" t="s">
        <v>60</v>
      </c>
      <c r="E87" s="30" t="s">
        <v>67</v>
      </c>
      <c r="F87" s="30">
        <v>8</v>
      </c>
      <c r="G87" s="30">
        <v>7</v>
      </c>
      <c r="H87" s="43">
        <v>313600</v>
      </c>
      <c r="I87" s="42">
        <f>+H87-H87*0.9*F87/(F87+G87)</f>
        <v>163072</v>
      </c>
      <c r="M87" s="11"/>
      <c r="N87" s="5"/>
      <c r="O87" s="5"/>
      <c r="P87" s="5">
        <v>2023</v>
      </c>
      <c r="T87" s="6">
        <v>1.0408673894912426</v>
      </c>
      <c r="U87" s="15">
        <v>326416.01334445365</v>
      </c>
      <c r="V87" s="15">
        <v>32641.601334445368</v>
      </c>
      <c r="W87" s="16">
        <v>102821.04420350291</v>
      </c>
      <c r="X87" s="16">
        <v>223594.96914095074</v>
      </c>
      <c r="Y87" s="17">
        <v>7.0000000000000007E-2</v>
      </c>
      <c r="Z87" s="16">
        <v>15651.647839866553</v>
      </c>
      <c r="AA87" s="49">
        <f t="shared" si="9"/>
        <v>1.2751626355296077</v>
      </c>
      <c r="AB87" s="16">
        <v>207943.32130108419</v>
      </c>
      <c r="AC87" s="13" t="e">
        <f>H87*F87/#REF!*0.9</f>
        <v>#REF!</v>
      </c>
      <c r="AD87" s="18" t="e">
        <f t="shared" si="10"/>
        <v>#REF!</v>
      </c>
    </row>
    <row r="88" spans="1:30" ht="33" x14ac:dyDescent="0.25">
      <c r="A88" s="30">
        <v>86</v>
      </c>
      <c r="B88" s="35" t="s">
        <v>139</v>
      </c>
      <c r="C88" s="53" t="s">
        <v>69</v>
      </c>
      <c r="D88" s="36" t="s">
        <v>19</v>
      </c>
      <c r="E88" s="30" t="s">
        <v>67</v>
      </c>
      <c r="F88" s="30">
        <v>8</v>
      </c>
      <c r="G88" s="30">
        <v>7</v>
      </c>
      <c r="H88" s="43">
        <v>644900</v>
      </c>
      <c r="I88" s="42">
        <f>+H88-H88*0.9*F88/(F88+G88)</f>
        <v>335348</v>
      </c>
      <c r="M88" s="11"/>
      <c r="N88" s="19">
        <v>193470</v>
      </c>
      <c r="O88" s="5"/>
      <c r="P88" s="5">
        <v>2023</v>
      </c>
      <c r="T88" s="6">
        <v>1.0408673894912426</v>
      </c>
      <c r="U88" s="15">
        <v>671255.37948290235</v>
      </c>
      <c r="V88" s="15">
        <v>67125.537948290235</v>
      </c>
      <c r="W88" s="16">
        <v>211445.44453711426</v>
      </c>
      <c r="X88" s="16">
        <v>459809.93494578812</v>
      </c>
      <c r="Y88" s="17">
        <v>7.0000000000000007E-2</v>
      </c>
      <c r="Z88" s="16">
        <v>32186.695446205173</v>
      </c>
      <c r="AA88" s="49">
        <f t="shared" si="9"/>
        <v>1.275162635529608</v>
      </c>
      <c r="AB88" s="16">
        <v>427623.23949958297</v>
      </c>
      <c r="AC88" s="13" t="e">
        <f>H88*F88/#REF!*0.9</f>
        <v>#REF!</v>
      </c>
      <c r="AD88" s="18" t="e">
        <f t="shared" si="10"/>
        <v>#REF!</v>
      </c>
    </row>
    <row r="89" spans="1:30" ht="115.5" x14ac:dyDescent="0.25">
      <c r="A89" s="30">
        <v>87</v>
      </c>
      <c r="B89" s="35" t="s">
        <v>140</v>
      </c>
      <c r="C89" s="53" t="s">
        <v>69</v>
      </c>
      <c r="D89" s="36" t="s">
        <v>22</v>
      </c>
      <c r="E89" s="30" t="s">
        <v>67</v>
      </c>
      <c r="F89" s="30">
        <v>8</v>
      </c>
      <c r="G89" s="30">
        <v>7</v>
      </c>
      <c r="H89" s="43">
        <v>2402000</v>
      </c>
      <c r="I89" s="42">
        <f t="shared" ref="I89:I91" si="15">0.9*(H89-H89*0.9*F89/(F89+G89))</f>
        <v>1124136</v>
      </c>
      <c r="M89" s="11"/>
      <c r="N89" s="19">
        <v>720600</v>
      </c>
      <c r="O89" s="5"/>
      <c r="P89" s="5">
        <v>2023</v>
      </c>
      <c r="T89" s="6">
        <v>1.0408673894912426</v>
      </c>
      <c r="U89" s="15">
        <v>2500163.4695579647</v>
      </c>
      <c r="V89" s="15">
        <v>250016.34695579647</v>
      </c>
      <c r="W89" s="16">
        <v>787551.49291075894</v>
      </c>
      <c r="X89" s="16">
        <v>1712611.9766472057</v>
      </c>
      <c r="Y89" s="17">
        <v>7.0000000000000007E-2</v>
      </c>
      <c r="Z89" s="16">
        <v>119882.8383653044</v>
      </c>
      <c r="AA89" s="49">
        <f t="shared" si="9"/>
        <v>1.4168473728106754</v>
      </c>
      <c r="AB89" s="16">
        <v>1592729.1382819014</v>
      </c>
      <c r="AC89" s="13" t="e">
        <f>H89*F89/#REF!*0.9</f>
        <v>#REF!</v>
      </c>
      <c r="AD89" s="18" t="e">
        <f t="shared" si="10"/>
        <v>#REF!</v>
      </c>
    </row>
    <row r="90" spans="1:30" ht="99" x14ac:dyDescent="0.25">
      <c r="A90" s="30">
        <v>88</v>
      </c>
      <c r="B90" s="35" t="s">
        <v>141</v>
      </c>
      <c r="C90" s="53" t="s">
        <v>69</v>
      </c>
      <c r="D90" s="36" t="s">
        <v>142</v>
      </c>
      <c r="E90" s="30" t="s">
        <v>67</v>
      </c>
      <c r="F90" s="30">
        <v>8</v>
      </c>
      <c r="G90" s="30">
        <v>7</v>
      </c>
      <c r="H90" s="43">
        <v>3138500</v>
      </c>
      <c r="I90" s="42">
        <f t="shared" si="15"/>
        <v>1468818</v>
      </c>
      <c r="M90" s="11"/>
      <c r="N90" s="19">
        <v>941550</v>
      </c>
      <c r="O90" s="5"/>
      <c r="P90" s="5">
        <v>2023</v>
      </c>
      <c r="T90" s="6">
        <v>1.0408673894912426</v>
      </c>
      <c r="U90" s="15">
        <v>3266762.3019182649</v>
      </c>
      <c r="V90" s="15">
        <v>326676.23019182653</v>
      </c>
      <c r="W90" s="16">
        <v>1029030.1251042535</v>
      </c>
      <c r="X90" s="16">
        <v>2237732.1768140113</v>
      </c>
      <c r="Y90" s="17">
        <v>7.0000000000000007E-2</v>
      </c>
      <c r="Z90" s="16">
        <v>156641.25237698082</v>
      </c>
      <c r="AA90" s="49">
        <f t="shared" si="9"/>
        <v>1.4168473728106752</v>
      </c>
      <c r="AB90" s="16">
        <v>2081090.9244370305</v>
      </c>
      <c r="AC90" s="13" t="e">
        <f>H90*F90/#REF!*0.9</f>
        <v>#REF!</v>
      </c>
      <c r="AD90" s="18" t="e">
        <f t="shared" si="10"/>
        <v>#REF!</v>
      </c>
    </row>
    <row r="91" spans="1:30" ht="49.5" x14ac:dyDescent="0.25">
      <c r="A91" s="30">
        <v>89</v>
      </c>
      <c r="B91" s="35" t="s">
        <v>143</v>
      </c>
      <c r="C91" s="53" t="s">
        <v>144</v>
      </c>
      <c r="D91" s="36" t="s">
        <v>19</v>
      </c>
      <c r="E91" s="30" t="s">
        <v>67</v>
      </c>
      <c r="F91" s="30">
        <v>8</v>
      </c>
      <c r="G91" s="30">
        <v>7</v>
      </c>
      <c r="H91" s="43">
        <v>3152378</v>
      </c>
      <c r="I91" s="42">
        <f t="shared" si="15"/>
        <v>1475312.9039999999</v>
      </c>
      <c r="M91" s="11"/>
      <c r="N91" s="19">
        <v>945713.39999999991</v>
      </c>
      <c r="O91" s="5"/>
      <c r="P91" s="5">
        <v>2023</v>
      </c>
      <c r="T91" s="6">
        <v>1.0408673894912426</v>
      </c>
      <c r="U91" s="15">
        <v>3281207.4595496245</v>
      </c>
      <c r="V91" s="15">
        <v>328120.74595496245</v>
      </c>
      <c r="W91" s="16">
        <v>1033580.3497581318</v>
      </c>
      <c r="X91" s="16">
        <v>2247627.1097914926</v>
      </c>
      <c r="Y91" s="17">
        <v>7.0000000000000007E-2</v>
      </c>
      <c r="Z91" s="16">
        <v>157333.89768540449</v>
      </c>
      <c r="AA91" s="49">
        <f t="shared" si="9"/>
        <v>1.4168473728106756</v>
      </c>
      <c r="AB91" s="16">
        <v>2090293.2121060882</v>
      </c>
      <c r="AC91" s="13" t="e">
        <f>H91*F91/#REF!*0.9</f>
        <v>#REF!</v>
      </c>
      <c r="AD91" s="18" t="e">
        <f t="shared" si="10"/>
        <v>#REF!</v>
      </c>
    </row>
    <row r="92" spans="1:30" ht="49.5" x14ac:dyDescent="0.25">
      <c r="A92" s="30">
        <v>90</v>
      </c>
      <c r="B92" s="34" t="s">
        <v>145</v>
      </c>
      <c r="C92" s="38" t="s">
        <v>146</v>
      </c>
      <c r="D92" s="36" t="s">
        <v>19</v>
      </c>
      <c r="E92" s="30" t="s">
        <v>82</v>
      </c>
      <c r="F92" s="30">
        <v>7</v>
      </c>
      <c r="G92" s="30">
        <v>8</v>
      </c>
      <c r="H92" s="43">
        <v>1467950</v>
      </c>
      <c r="I92" s="42">
        <f>+H92-H92*0.9*F92/(F92+G92)</f>
        <v>851411</v>
      </c>
      <c r="M92" s="12"/>
      <c r="N92" s="19">
        <v>587180</v>
      </c>
      <c r="O92" s="5"/>
      <c r="P92" s="5">
        <v>2023</v>
      </c>
      <c r="T92" s="6">
        <v>1.0675791274593669</v>
      </c>
      <c r="U92" s="15">
        <v>1567152.7801539777</v>
      </c>
      <c r="V92" s="15">
        <v>156715.27801539778</v>
      </c>
      <c r="W92" s="16">
        <v>423131.25064157398</v>
      </c>
      <c r="X92" s="16">
        <v>1144021.5295124038</v>
      </c>
      <c r="Y92" s="17">
        <v>0.06</v>
      </c>
      <c r="Z92" s="16">
        <v>68641.291770744225</v>
      </c>
      <c r="AA92" s="49">
        <f t="shared" si="9"/>
        <v>1.2630565470045132</v>
      </c>
      <c r="AB92" s="16">
        <v>1075380.2377416596</v>
      </c>
      <c r="AC92" s="13" t="e">
        <f>H92*F92/#REF!*0.9</f>
        <v>#REF!</v>
      </c>
      <c r="AD92" s="18" t="e">
        <f t="shared" si="10"/>
        <v>#REF!</v>
      </c>
    </row>
    <row r="93" spans="1:30" ht="49.5" x14ac:dyDescent="0.25">
      <c r="A93" s="30">
        <v>91</v>
      </c>
      <c r="B93" s="34" t="s">
        <v>147</v>
      </c>
      <c r="C93" s="38" t="s">
        <v>146</v>
      </c>
      <c r="D93" s="36" t="s">
        <v>19</v>
      </c>
      <c r="E93" s="30" t="s">
        <v>82</v>
      </c>
      <c r="F93" s="30">
        <v>7</v>
      </c>
      <c r="G93" s="30">
        <v>8</v>
      </c>
      <c r="H93" s="43">
        <v>1609800</v>
      </c>
      <c r="I93" s="42">
        <f>0.9*(H93-H93*0.9*F93/(F93+G93))</f>
        <v>840315.6</v>
      </c>
      <c r="M93" s="12"/>
      <c r="N93" s="19">
        <v>643920</v>
      </c>
      <c r="O93" s="5"/>
      <c r="P93" s="5">
        <v>2023</v>
      </c>
      <c r="T93" s="6">
        <v>1.0675791274593669</v>
      </c>
      <c r="U93" s="15">
        <v>1718588.8793840888</v>
      </c>
      <c r="V93" s="15">
        <v>171858.88793840888</v>
      </c>
      <c r="W93" s="16">
        <v>464018.99743370397</v>
      </c>
      <c r="X93" s="16">
        <v>1254569.8819503849</v>
      </c>
      <c r="Y93" s="17">
        <v>0.06</v>
      </c>
      <c r="Z93" s="16">
        <v>75274.192917023087</v>
      </c>
      <c r="AA93" s="49">
        <f t="shared" si="9"/>
        <v>1.403396163338348</v>
      </c>
      <c r="AB93" s="16">
        <v>1179295.6890333619</v>
      </c>
      <c r="AC93" s="13" t="e">
        <f>H93*F93/#REF!*0.9</f>
        <v>#REF!</v>
      </c>
      <c r="AD93" s="18" t="e">
        <f t="shared" si="10"/>
        <v>#REF!</v>
      </c>
    </row>
    <row r="94" spans="1:30" ht="49.5" x14ac:dyDescent="0.25">
      <c r="A94" s="30">
        <v>92</v>
      </c>
      <c r="B94" s="34" t="s">
        <v>148</v>
      </c>
      <c r="C94" s="38" t="s">
        <v>146</v>
      </c>
      <c r="D94" s="36" t="s">
        <v>19</v>
      </c>
      <c r="E94" s="30" t="s">
        <v>82</v>
      </c>
      <c r="F94" s="30">
        <v>7</v>
      </c>
      <c r="G94" s="30">
        <v>8</v>
      </c>
      <c r="H94" s="43">
        <v>1159700</v>
      </c>
      <c r="I94" s="42">
        <f t="shared" ref="I94:I100" si="16">+H94-H94*0.9*F94/(F94+G94)</f>
        <v>672626</v>
      </c>
      <c r="M94" s="12"/>
      <c r="N94" s="19">
        <v>463880</v>
      </c>
      <c r="O94" s="5"/>
      <c r="P94" s="5">
        <v>2023</v>
      </c>
      <c r="T94" s="6">
        <v>1.0675791274593669</v>
      </c>
      <c r="U94" s="15">
        <v>1238071.5141146278</v>
      </c>
      <c r="V94" s="15">
        <v>123807.15141146279</v>
      </c>
      <c r="W94" s="16">
        <v>334279.3088109495</v>
      </c>
      <c r="X94" s="16">
        <v>903792.20530367829</v>
      </c>
      <c r="Y94" s="17">
        <v>0.06</v>
      </c>
      <c r="Z94" s="16">
        <v>54227.532318220692</v>
      </c>
      <c r="AA94" s="49">
        <f t="shared" si="9"/>
        <v>1.263056547004513</v>
      </c>
      <c r="AB94" s="16">
        <v>849564.67298545758</v>
      </c>
      <c r="AC94" s="13" t="e">
        <f>H94*F94/#REF!*0.9</f>
        <v>#REF!</v>
      </c>
      <c r="AD94" s="18" t="e">
        <f t="shared" si="10"/>
        <v>#REF!</v>
      </c>
    </row>
    <row r="95" spans="1:30" ht="49.5" x14ac:dyDescent="0.25">
      <c r="A95" s="30">
        <v>93</v>
      </c>
      <c r="B95" s="34" t="s">
        <v>149</v>
      </c>
      <c r="C95" s="38" t="s">
        <v>150</v>
      </c>
      <c r="D95" s="36" t="s">
        <v>19</v>
      </c>
      <c r="E95" s="30" t="s">
        <v>82</v>
      </c>
      <c r="F95" s="30">
        <v>7</v>
      </c>
      <c r="G95" s="30">
        <v>8</v>
      </c>
      <c r="H95" s="43">
        <v>288648</v>
      </c>
      <c r="I95" s="42">
        <f t="shared" si="16"/>
        <v>167415.84</v>
      </c>
      <c r="M95" s="12"/>
      <c r="N95" s="19">
        <v>115459.20000000001</v>
      </c>
      <c r="O95" s="5"/>
      <c r="P95" s="5">
        <v>2023</v>
      </c>
      <c r="T95" s="6">
        <v>1.0675791274593669</v>
      </c>
      <c r="U95" s="15">
        <v>308154.57998289133</v>
      </c>
      <c r="V95" s="15">
        <v>30815.457998289134</v>
      </c>
      <c r="W95" s="16">
        <v>83201.736595380658</v>
      </c>
      <c r="X95" s="16">
        <v>224952.84338751069</v>
      </c>
      <c r="Y95" s="17">
        <v>0.06</v>
      </c>
      <c r="Z95" s="16">
        <v>13497.170603250641</v>
      </c>
      <c r="AA95" s="49">
        <f t="shared" si="9"/>
        <v>1.263056547004513</v>
      </c>
      <c r="AB95" s="16">
        <v>211455.67278426004</v>
      </c>
      <c r="AC95" s="13" t="e">
        <f>H95*F95/#REF!*0.9</f>
        <v>#REF!</v>
      </c>
      <c r="AD95" s="18" t="e">
        <f t="shared" si="10"/>
        <v>#REF!</v>
      </c>
    </row>
    <row r="96" spans="1:30" ht="49.5" x14ac:dyDescent="0.25">
      <c r="A96" s="30">
        <v>94</v>
      </c>
      <c r="B96" s="34" t="s">
        <v>151</v>
      </c>
      <c r="C96" s="38" t="s">
        <v>146</v>
      </c>
      <c r="D96" s="36" t="s">
        <v>19</v>
      </c>
      <c r="E96" s="30" t="s">
        <v>82</v>
      </c>
      <c r="F96" s="30">
        <v>7</v>
      </c>
      <c r="G96" s="30">
        <v>8</v>
      </c>
      <c r="H96" s="43">
        <v>1292900</v>
      </c>
      <c r="I96" s="42">
        <f t="shared" si="16"/>
        <v>749882</v>
      </c>
      <c r="M96" s="12"/>
      <c r="N96" s="19">
        <v>517160</v>
      </c>
      <c r="O96" s="5"/>
      <c r="P96" s="5">
        <v>2023</v>
      </c>
      <c r="T96" s="6">
        <v>1.0675791274593669</v>
      </c>
      <c r="U96" s="15">
        <v>1380273.0538922155</v>
      </c>
      <c r="V96" s="15">
        <v>138027.30538922155</v>
      </c>
      <c r="W96" s="16">
        <v>372673.72455089819</v>
      </c>
      <c r="X96" s="16">
        <v>1007599.3293413173</v>
      </c>
      <c r="Y96" s="17">
        <v>0.06</v>
      </c>
      <c r="Z96" s="16">
        <v>60455.959760479032</v>
      </c>
      <c r="AA96" s="49">
        <f t="shared" si="9"/>
        <v>1.263056547004513</v>
      </c>
      <c r="AB96" s="16">
        <v>947143.36958083825</v>
      </c>
      <c r="AC96" s="13" t="e">
        <f>H96*F96/#REF!*0.9</f>
        <v>#REF!</v>
      </c>
      <c r="AD96" s="18" t="e">
        <f t="shared" si="10"/>
        <v>#REF!</v>
      </c>
    </row>
    <row r="97" spans="1:30" ht="16.5" x14ac:dyDescent="0.25">
      <c r="A97" s="30">
        <v>95</v>
      </c>
      <c r="B97" s="34" t="s">
        <v>152</v>
      </c>
      <c r="C97" s="38" t="s">
        <v>66</v>
      </c>
      <c r="D97" s="36" t="s">
        <v>19</v>
      </c>
      <c r="E97" s="30" t="s">
        <v>82</v>
      </c>
      <c r="F97" s="30">
        <v>7</v>
      </c>
      <c r="G97" s="30">
        <v>8</v>
      </c>
      <c r="H97" s="43">
        <v>253125</v>
      </c>
      <c r="I97" s="42">
        <f t="shared" si="16"/>
        <v>146812.5</v>
      </c>
      <c r="M97" s="12"/>
      <c r="N97" s="19">
        <v>101250</v>
      </c>
      <c r="O97" s="5"/>
      <c r="P97" s="5">
        <v>2023</v>
      </c>
      <c r="T97" s="6">
        <v>1.0675791274593669</v>
      </c>
      <c r="U97" s="15">
        <v>270230.96663815225</v>
      </c>
      <c r="V97" s="15">
        <v>27023.096663815228</v>
      </c>
      <c r="W97" s="16">
        <v>72962.36099230111</v>
      </c>
      <c r="X97" s="16">
        <v>197268.60564585114</v>
      </c>
      <c r="Y97" s="17">
        <v>0.06</v>
      </c>
      <c r="Z97" s="16">
        <v>11836.116338751068</v>
      </c>
      <c r="AA97" s="49">
        <f t="shared" si="9"/>
        <v>1.263056547004513</v>
      </c>
      <c r="AB97" s="16">
        <v>185432.48930710007</v>
      </c>
      <c r="AC97" s="13" t="e">
        <f>H97*F97/#REF!*0.9</f>
        <v>#REF!</v>
      </c>
      <c r="AD97" s="18" t="e">
        <f t="shared" si="10"/>
        <v>#REF!</v>
      </c>
    </row>
    <row r="98" spans="1:30" ht="33" x14ac:dyDescent="0.25">
      <c r="A98" s="30">
        <v>96</v>
      </c>
      <c r="B98" s="34" t="s">
        <v>153</v>
      </c>
      <c r="C98" s="38" t="s">
        <v>154</v>
      </c>
      <c r="D98" s="36" t="s">
        <v>19</v>
      </c>
      <c r="E98" s="30" t="s">
        <v>82</v>
      </c>
      <c r="F98" s="30">
        <v>7</v>
      </c>
      <c r="G98" s="30">
        <v>8</v>
      </c>
      <c r="H98" s="43">
        <v>130000</v>
      </c>
      <c r="I98" s="42">
        <f t="shared" si="16"/>
        <v>75400</v>
      </c>
      <c r="M98" s="12"/>
      <c r="N98" s="19">
        <v>0</v>
      </c>
      <c r="O98" s="5"/>
      <c r="P98" s="5">
        <v>2023</v>
      </c>
      <c r="T98" s="6">
        <v>1.0675791274593669</v>
      </c>
      <c r="U98" s="15">
        <v>138785.28656971769</v>
      </c>
      <c r="V98" s="15">
        <v>13878.52865697177</v>
      </c>
      <c r="W98" s="16">
        <v>37472.027373823774</v>
      </c>
      <c r="X98" s="16">
        <v>101313.25919589392</v>
      </c>
      <c r="Y98" s="17">
        <v>0.06</v>
      </c>
      <c r="Z98" s="16">
        <v>6078.7955517536348</v>
      </c>
      <c r="AA98" s="49">
        <f t="shared" si="9"/>
        <v>1.263056547004513</v>
      </c>
      <c r="AB98" s="16">
        <v>95234.463644140284</v>
      </c>
      <c r="AC98" s="13" t="e">
        <f>H98*F98/#REF!*0.9</f>
        <v>#REF!</v>
      </c>
      <c r="AD98" s="18" t="e">
        <f t="shared" si="10"/>
        <v>#REF!</v>
      </c>
    </row>
    <row r="99" spans="1:30" ht="33" x14ac:dyDescent="0.25">
      <c r="A99" s="30">
        <v>97</v>
      </c>
      <c r="B99" s="34" t="s">
        <v>155</v>
      </c>
      <c r="C99" s="38" t="s">
        <v>154</v>
      </c>
      <c r="D99" s="36" t="s">
        <v>19</v>
      </c>
      <c r="E99" s="30" t="s">
        <v>82</v>
      </c>
      <c r="F99" s="30">
        <v>7</v>
      </c>
      <c r="G99" s="30">
        <v>8</v>
      </c>
      <c r="H99" s="43">
        <v>35050</v>
      </c>
      <c r="I99" s="42">
        <f t="shared" si="16"/>
        <v>20329</v>
      </c>
      <c r="M99" s="12"/>
      <c r="N99" s="19">
        <v>0</v>
      </c>
      <c r="O99" s="5"/>
      <c r="P99" s="5">
        <v>2023</v>
      </c>
      <c r="T99" s="6">
        <v>1.0675791274593669</v>
      </c>
      <c r="U99" s="15">
        <v>37418.648417450808</v>
      </c>
      <c r="V99" s="15">
        <v>3741.8648417450809</v>
      </c>
      <c r="W99" s="16">
        <v>10103.035072711718</v>
      </c>
      <c r="X99" s="16">
        <v>27315.613344739089</v>
      </c>
      <c r="Y99" s="17">
        <v>0.06</v>
      </c>
      <c r="Z99" s="16">
        <v>1638.9368006843454</v>
      </c>
      <c r="AA99" s="49">
        <f t="shared" si="9"/>
        <v>1.263056547004513</v>
      </c>
      <c r="AB99" s="16">
        <v>25676.676544054742</v>
      </c>
      <c r="AC99" s="13" t="e">
        <f>H99*F99/#REF!*0.9</f>
        <v>#REF!</v>
      </c>
      <c r="AD99" s="18" t="e">
        <f t="shared" si="10"/>
        <v>#REF!</v>
      </c>
    </row>
    <row r="100" spans="1:30" ht="33" x14ac:dyDescent="0.25">
      <c r="A100" s="30">
        <v>98</v>
      </c>
      <c r="B100" s="34" t="s">
        <v>156</v>
      </c>
      <c r="C100" s="38" t="s">
        <v>157</v>
      </c>
      <c r="D100" s="36" t="s">
        <v>19</v>
      </c>
      <c r="E100" s="30" t="s">
        <v>82</v>
      </c>
      <c r="F100" s="30">
        <v>7</v>
      </c>
      <c r="G100" s="30">
        <v>8</v>
      </c>
      <c r="H100" s="43">
        <v>10290</v>
      </c>
      <c r="I100" s="42">
        <f t="shared" si="16"/>
        <v>5968.2</v>
      </c>
      <c r="M100" s="12"/>
      <c r="N100" s="19">
        <v>0</v>
      </c>
      <c r="O100" s="5"/>
      <c r="P100" s="5">
        <v>2023</v>
      </c>
      <c r="T100" s="6">
        <v>1.0675791274593669</v>
      </c>
      <c r="U100" s="15">
        <v>10985.389221556885</v>
      </c>
      <c r="V100" s="15">
        <v>1098.5389221556886</v>
      </c>
      <c r="W100" s="16">
        <v>2966.0550898203592</v>
      </c>
      <c r="X100" s="16">
        <v>8019.3341317365257</v>
      </c>
      <c r="Y100" s="17">
        <v>0.06</v>
      </c>
      <c r="Z100" s="16">
        <v>481.16004790419152</v>
      </c>
      <c r="AA100" s="49">
        <f t="shared" si="9"/>
        <v>1.263056547004513</v>
      </c>
      <c r="AB100" s="16">
        <v>7538.174083832334</v>
      </c>
      <c r="AC100" s="13" t="e">
        <f>H100*F100/#REF!*0.9</f>
        <v>#REF!</v>
      </c>
      <c r="AD100" s="18" t="e">
        <f t="shared" si="10"/>
        <v>#REF!</v>
      </c>
    </row>
    <row r="101" spans="1:30" ht="16.5" x14ac:dyDescent="0.25">
      <c r="A101" s="30">
        <v>99</v>
      </c>
      <c r="B101" s="27" t="s">
        <v>158</v>
      </c>
      <c r="C101" s="29" t="s">
        <v>159</v>
      </c>
      <c r="D101" s="36" t="s">
        <v>19</v>
      </c>
      <c r="E101" s="30" t="s">
        <v>160</v>
      </c>
      <c r="F101" s="30">
        <v>5</v>
      </c>
      <c r="G101" s="30">
        <f t="shared" si="13"/>
        <v>15</v>
      </c>
      <c r="H101" s="43">
        <v>2000809</v>
      </c>
      <c r="I101" s="42">
        <f>0.9*(H101-H101*0.9*F101/(F101+G101))</f>
        <v>1395564.2775000001</v>
      </c>
      <c r="M101" s="6"/>
      <c r="N101" s="19">
        <v>1400566.2999999998</v>
      </c>
      <c r="O101" s="5"/>
      <c r="P101" s="5">
        <v>2023</v>
      </c>
      <c r="T101" s="6">
        <v>1.0008019246190858</v>
      </c>
      <c r="U101" s="15">
        <v>2002413.4979951885</v>
      </c>
      <c r="V101" s="15">
        <v>200241.34979951885</v>
      </c>
      <c r="W101" s="16">
        <v>360434.42963913392</v>
      </c>
      <c r="X101" s="16">
        <v>1641979.0683560546</v>
      </c>
      <c r="Y101" s="17">
        <v>0.04</v>
      </c>
      <c r="Z101" s="16">
        <v>65679.162734242185</v>
      </c>
      <c r="AA101" s="49">
        <f t="shared" si="9"/>
        <v>1.1295072043873038</v>
      </c>
      <c r="AB101" s="16">
        <v>1576299.9056218124</v>
      </c>
      <c r="AC101" s="13" t="e">
        <f>H101*F101/#REF!*0.9</f>
        <v>#REF!</v>
      </c>
      <c r="AD101" s="18" t="e">
        <f t="shared" si="10"/>
        <v>#REF!</v>
      </c>
    </row>
    <row r="102" spans="1:30" ht="16.5" x14ac:dyDescent="0.25">
      <c r="A102" s="30"/>
      <c r="B102" s="25" t="s">
        <v>161</v>
      </c>
      <c r="C102" s="30"/>
      <c r="D102" s="27"/>
      <c r="E102" s="27"/>
      <c r="F102" s="30"/>
      <c r="G102" s="30"/>
      <c r="H102" s="43"/>
      <c r="I102" s="42"/>
      <c r="M102" s="5"/>
      <c r="N102" s="5"/>
      <c r="O102" s="5"/>
      <c r="P102" s="5"/>
      <c r="T102" s="6"/>
      <c r="U102" s="15"/>
      <c r="V102" s="15"/>
      <c r="W102" s="16"/>
      <c r="X102" s="16"/>
      <c r="Y102" s="17"/>
      <c r="Z102" s="16"/>
      <c r="AA102" s="49" t="e">
        <f t="shared" si="9"/>
        <v>#DIV/0!</v>
      </c>
      <c r="AB102" s="16"/>
      <c r="AC102" s="13"/>
      <c r="AD102" s="18"/>
    </row>
    <row r="103" spans="1:30" ht="49.5" x14ac:dyDescent="0.25">
      <c r="A103" s="30">
        <v>100</v>
      </c>
      <c r="B103" s="27" t="s">
        <v>162</v>
      </c>
      <c r="C103" s="29" t="s">
        <v>163</v>
      </c>
      <c r="D103" s="29" t="s">
        <v>40</v>
      </c>
      <c r="E103" s="30" t="s">
        <v>47</v>
      </c>
      <c r="F103" s="30">
        <v>11</v>
      </c>
      <c r="G103" s="30">
        <f t="shared" si="13"/>
        <v>9</v>
      </c>
      <c r="H103" s="43">
        <v>261630</v>
      </c>
      <c r="I103" s="42">
        <f>+H103-H103*0.9*F103/(F103+G103)</f>
        <v>132123.15</v>
      </c>
      <c r="M103" s="8"/>
      <c r="N103" s="6">
        <v>0</v>
      </c>
      <c r="O103" s="5"/>
      <c r="P103" s="5">
        <v>2023</v>
      </c>
      <c r="T103" s="6">
        <v>1.2344213649851632</v>
      </c>
      <c r="U103" s="15">
        <v>322961.66172106826</v>
      </c>
      <c r="V103" s="15">
        <v>32296.166172106827</v>
      </c>
      <c r="W103" s="16">
        <v>145332.74777448073</v>
      </c>
      <c r="X103" s="16">
        <v>177628.91394658753</v>
      </c>
      <c r="Y103" s="17">
        <v>0.1</v>
      </c>
      <c r="Z103" s="16">
        <v>17762.891394658753</v>
      </c>
      <c r="AA103" s="49">
        <f t="shared" si="9"/>
        <v>1.2099773775597145</v>
      </c>
      <c r="AB103" s="16">
        <v>159866.02255192879</v>
      </c>
      <c r="AC103" s="13" t="e">
        <f>H103*F103/#REF!*0.9</f>
        <v>#REF!</v>
      </c>
      <c r="AD103" s="18" t="e">
        <f t="shared" si="10"/>
        <v>#REF!</v>
      </c>
    </row>
    <row r="104" spans="1:30" ht="33" x14ac:dyDescent="0.25">
      <c r="A104" s="30">
        <v>101</v>
      </c>
      <c r="B104" s="27" t="s">
        <v>164</v>
      </c>
      <c r="C104" s="29" t="s">
        <v>69</v>
      </c>
      <c r="D104" s="29" t="s">
        <v>40</v>
      </c>
      <c r="E104" s="30" t="s">
        <v>47</v>
      </c>
      <c r="F104" s="30">
        <v>11</v>
      </c>
      <c r="G104" s="30">
        <v>4</v>
      </c>
      <c r="H104" s="43">
        <v>2488886</v>
      </c>
      <c r="I104" s="42">
        <f>0.9*(H104-H104*0.9*F104/(F104+G104))</f>
        <v>761599.11600000004</v>
      </c>
      <c r="M104" s="8"/>
      <c r="N104" s="6">
        <v>248888.6</v>
      </c>
      <c r="O104" s="5"/>
      <c r="P104" s="5">
        <v>2023</v>
      </c>
      <c r="T104" s="6">
        <v>1.2344213649851632</v>
      </c>
      <c r="U104" s="15">
        <v>3072334.0534124631</v>
      </c>
      <c r="V104" s="15">
        <v>307233.40534124634</v>
      </c>
      <c r="W104" s="16">
        <v>1382550.3240356084</v>
      </c>
      <c r="X104" s="16">
        <v>1689783.7293768546</v>
      </c>
      <c r="Y104" s="17">
        <v>0.1</v>
      </c>
      <c r="Z104" s="16">
        <v>168978.37293768546</v>
      </c>
      <c r="AA104" s="49">
        <f t="shared" si="9"/>
        <v>1.9968580904171755</v>
      </c>
      <c r="AB104" s="16">
        <v>1520805.356439169</v>
      </c>
      <c r="AC104" s="13" t="e">
        <f>H104*F104/#REF!*0.9</f>
        <v>#REF!</v>
      </c>
      <c r="AD104" s="18" t="e">
        <f t="shared" si="10"/>
        <v>#REF!</v>
      </c>
    </row>
    <row r="105" spans="1:30" ht="33" x14ac:dyDescent="0.25">
      <c r="A105" s="30">
        <v>102</v>
      </c>
      <c r="B105" s="27" t="s">
        <v>165</v>
      </c>
      <c r="C105" s="29" t="s">
        <v>37</v>
      </c>
      <c r="D105" s="29" t="s">
        <v>19</v>
      </c>
      <c r="E105" s="30" t="s">
        <v>47</v>
      </c>
      <c r="F105" s="30">
        <v>11</v>
      </c>
      <c r="G105" s="30">
        <v>4</v>
      </c>
      <c r="H105" s="43">
        <v>548000</v>
      </c>
      <c r="I105" s="42">
        <f>+H105-H105*0.9*F105/(F105+G105)</f>
        <v>186320</v>
      </c>
      <c r="M105" s="8"/>
      <c r="N105" s="6">
        <v>54800</v>
      </c>
      <c r="O105" s="5"/>
      <c r="P105" s="5">
        <v>2023</v>
      </c>
      <c r="T105" s="6">
        <v>1.2344213649851632</v>
      </c>
      <c r="U105" s="15">
        <v>676462.90801186941</v>
      </c>
      <c r="V105" s="15">
        <v>67646.290801186944</v>
      </c>
      <c r="W105" s="16">
        <v>304408.30860534124</v>
      </c>
      <c r="X105" s="16">
        <v>372054.59940652817</v>
      </c>
      <c r="Y105" s="17">
        <v>0.1</v>
      </c>
      <c r="Z105" s="16">
        <v>37205.459940652821</v>
      </c>
      <c r="AA105" s="49">
        <f t="shared" si="9"/>
        <v>1.797172281375458</v>
      </c>
      <c r="AB105" s="16">
        <v>334849.13946587534</v>
      </c>
      <c r="AC105" s="13" t="e">
        <f>H105*F105/#REF!*0.9</f>
        <v>#REF!</v>
      </c>
      <c r="AD105" s="18" t="e">
        <f t="shared" si="10"/>
        <v>#REF!</v>
      </c>
    </row>
    <row r="106" spans="1:30" ht="66" x14ac:dyDescent="0.25">
      <c r="A106" s="30">
        <v>103</v>
      </c>
      <c r="B106" s="27" t="s">
        <v>166</v>
      </c>
      <c r="C106" s="29" t="s">
        <v>167</v>
      </c>
      <c r="D106" s="29" t="s">
        <v>19</v>
      </c>
      <c r="E106" s="30" t="s">
        <v>47</v>
      </c>
      <c r="F106" s="30">
        <v>11</v>
      </c>
      <c r="G106" s="30">
        <v>4</v>
      </c>
      <c r="H106" s="43">
        <v>240082.5</v>
      </c>
      <c r="I106" s="42">
        <f>+H106-H106*0.9*F106/(F106+G106)</f>
        <v>81628.049999999988</v>
      </c>
      <c r="M106" s="6"/>
      <c r="N106" s="6">
        <v>0</v>
      </c>
      <c r="O106" s="5"/>
      <c r="P106" s="5">
        <v>2023</v>
      </c>
      <c r="T106" s="6">
        <v>1.2344213649851632</v>
      </c>
      <c r="U106" s="15">
        <v>296362.96735905047</v>
      </c>
      <c r="V106" s="15">
        <v>29636.296735905049</v>
      </c>
      <c r="W106" s="16">
        <v>133363.33531157271</v>
      </c>
      <c r="X106" s="16">
        <v>162999.63204747776</v>
      </c>
      <c r="Y106" s="17">
        <v>0.1</v>
      </c>
      <c r="Z106" s="16">
        <v>16299.963204747777</v>
      </c>
      <c r="AA106" s="49">
        <f t="shared" si="9"/>
        <v>1.7971722813754587</v>
      </c>
      <c r="AB106" s="16">
        <v>146699.66884273</v>
      </c>
      <c r="AC106" s="13" t="e">
        <f>H106*F106/#REF!*0.9</f>
        <v>#REF!</v>
      </c>
      <c r="AD106" s="18" t="e">
        <f t="shared" si="10"/>
        <v>#REF!</v>
      </c>
    </row>
    <row r="107" spans="1:30" ht="82.5" x14ac:dyDescent="0.25">
      <c r="A107" s="30">
        <v>104</v>
      </c>
      <c r="B107" s="27" t="s">
        <v>168</v>
      </c>
      <c r="C107" s="29" t="s">
        <v>169</v>
      </c>
      <c r="D107" s="29" t="s">
        <v>19</v>
      </c>
      <c r="E107" s="30" t="s">
        <v>47</v>
      </c>
      <c r="F107" s="30">
        <v>11</v>
      </c>
      <c r="G107" s="30">
        <v>4</v>
      </c>
      <c r="H107" s="43">
        <v>5317500</v>
      </c>
      <c r="I107" s="42">
        <f t="shared" ref="I107:I108" si="17">0.9*(H107-H107*0.9*F107/(F107+G107))</f>
        <v>1627155</v>
      </c>
      <c r="M107" s="8"/>
      <c r="N107" s="6">
        <v>531750</v>
      </c>
      <c r="O107" s="5"/>
      <c r="P107" s="5">
        <v>2023</v>
      </c>
      <c r="T107" s="6">
        <v>1.2344213649851632</v>
      </c>
      <c r="U107" s="15">
        <v>6564035.6083086049</v>
      </c>
      <c r="V107" s="15">
        <v>656403.56083086052</v>
      </c>
      <c r="W107" s="16">
        <v>2953816.0237388723</v>
      </c>
      <c r="X107" s="16">
        <v>3610219.5845697327</v>
      </c>
      <c r="Y107" s="17">
        <v>0.1</v>
      </c>
      <c r="Z107" s="16">
        <v>361021.95845697331</v>
      </c>
      <c r="AA107" s="49">
        <f t="shared" si="9"/>
        <v>1.9968580904171755</v>
      </c>
      <c r="AB107" s="16">
        <v>3249197.6261127591</v>
      </c>
      <c r="AC107" s="13" t="e">
        <f>H107*F107/#REF!*0.9</f>
        <v>#REF!</v>
      </c>
      <c r="AD107" s="18" t="e">
        <f t="shared" si="10"/>
        <v>#REF!</v>
      </c>
    </row>
    <row r="108" spans="1:30" ht="66" x14ac:dyDescent="0.25">
      <c r="A108" s="30">
        <v>105</v>
      </c>
      <c r="B108" s="27" t="s">
        <v>427</v>
      </c>
      <c r="C108" s="29" t="s">
        <v>170</v>
      </c>
      <c r="D108" s="29" t="s">
        <v>19</v>
      </c>
      <c r="E108" s="30" t="s">
        <v>47</v>
      </c>
      <c r="F108" s="30">
        <v>25</v>
      </c>
      <c r="G108" s="30">
        <v>2</v>
      </c>
      <c r="H108" s="43">
        <v>1775681</v>
      </c>
      <c r="I108" s="42">
        <f t="shared" si="17"/>
        <v>266352.14999999997</v>
      </c>
      <c r="M108" s="6"/>
      <c r="N108" s="6">
        <v>177568.1</v>
      </c>
      <c r="O108" s="5"/>
      <c r="P108" s="5">
        <v>2023</v>
      </c>
      <c r="T108" s="6">
        <v>1.2344213649851632</v>
      </c>
      <c r="U108" s="15">
        <v>2191938.5637982194</v>
      </c>
      <c r="V108" s="15">
        <v>219193.85637982195</v>
      </c>
      <c r="W108" s="16">
        <v>986372.35370919877</v>
      </c>
      <c r="X108" s="16">
        <v>1205566.2100890207</v>
      </c>
      <c r="Y108" s="17">
        <v>0.1</v>
      </c>
      <c r="Z108" s="16">
        <v>120556.62100890208</v>
      </c>
      <c r="AA108" s="49">
        <f t="shared" si="9"/>
        <v>4.0735905044510385</v>
      </c>
      <c r="AB108" s="16">
        <v>1085009.5890801186</v>
      </c>
      <c r="AC108" s="13" t="e">
        <f>H108*F108/#REF!*0.9</f>
        <v>#REF!</v>
      </c>
      <c r="AD108" s="18" t="e">
        <f t="shared" si="10"/>
        <v>#REF!</v>
      </c>
    </row>
    <row r="109" spans="1:30" ht="132" x14ac:dyDescent="0.25">
      <c r="A109" s="30">
        <v>106</v>
      </c>
      <c r="B109" s="33" t="s">
        <v>171</v>
      </c>
      <c r="C109" s="29" t="s">
        <v>37</v>
      </c>
      <c r="D109" s="29" t="s">
        <v>19</v>
      </c>
      <c r="E109" s="30" t="s">
        <v>59</v>
      </c>
      <c r="F109" s="30">
        <v>10</v>
      </c>
      <c r="G109" s="30">
        <v>5</v>
      </c>
      <c r="H109" s="43">
        <v>167600</v>
      </c>
      <c r="I109" s="42">
        <f t="shared" ref="I109:I126" si="18">+H109-H109*0.9*F109/(F109+G109)</f>
        <v>67040</v>
      </c>
      <c r="M109" s="8"/>
      <c r="N109" s="6">
        <v>0</v>
      </c>
      <c r="O109" s="5"/>
      <c r="P109" s="5">
        <v>2023</v>
      </c>
      <c r="T109" s="6">
        <v>1.1652661064425771</v>
      </c>
      <c r="U109" s="15">
        <v>195298.59943977592</v>
      </c>
      <c r="V109" s="15">
        <v>19529.859943977594</v>
      </c>
      <c r="W109" s="16">
        <v>79095.932773109249</v>
      </c>
      <c r="X109" s="16">
        <v>116202.66666666667</v>
      </c>
      <c r="Y109" s="17">
        <v>0.09</v>
      </c>
      <c r="Z109" s="16">
        <v>10458.24</v>
      </c>
      <c r="AA109" s="49">
        <f t="shared" si="9"/>
        <v>1.5773333333333333</v>
      </c>
      <c r="AB109" s="16">
        <v>105744.42666666667</v>
      </c>
      <c r="AC109" s="13" t="e">
        <f>H109*F109/#REF!*0.9</f>
        <v>#REF!</v>
      </c>
      <c r="AD109" s="18" t="e">
        <f t="shared" si="10"/>
        <v>#REF!</v>
      </c>
    </row>
    <row r="110" spans="1:30" ht="16.5" x14ac:dyDescent="0.25">
      <c r="A110" s="30">
        <v>107</v>
      </c>
      <c r="B110" s="33" t="s">
        <v>172</v>
      </c>
      <c r="C110" s="29" t="s">
        <v>173</v>
      </c>
      <c r="D110" s="29" t="s">
        <v>19</v>
      </c>
      <c r="E110" s="30" t="s">
        <v>59</v>
      </c>
      <c r="F110" s="30">
        <v>10</v>
      </c>
      <c r="G110" s="30">
        <v>0</v>
      </c>
      <c r="H110" s="43">
        <v>19369.71</v>
      </c>
      <c r="I110" s="42">
        <f t="shared" si="18"/>
        <v>1936.9709999999977</v>
      </c>
      <c r="M110" s="8"/>
      <c r="N110" s="6">
        <v>0</v>
      </c>
      <c r="O110" s="5"/>
      <c r="P110" s="5">
        <v>2023</v>
      </c>
      <c r="T110" s="6">
        <v>1.1652661064425771</v>
      </c>
      <c r="U110" s="15">
        <v>22570.866554621851</v>
      </c>
      <c r="V110" s="15">
        <v>2257.0866554621853</v>
      </c>
      <c r="W110" s="16">
        <v>9141.2009546218505</v>
      </c>
      <c r="X110" s="16">
        <v>13429.6656</v>
      </c>
      <c r="Y110" s="17">
        <v>0.09</v>
      </c>
      <c r="Z110" s="16">
        <v>1208.6699040000001</v>
      </c>
      <c r="AA110" s="49">
        <f t="shared" si="9"/>
        <v>6.309333333333341</v>
      </c>
      <c r="AB110" s="16">
        <v>12220.995696</v>
      </c>
      <c r="AC110" s="13" t="e">
        <f>H110*F110/#REF!*0.9</f>
        <v>#REF!</v>
      </c>
      <c r="AD110" s="18" t="e">
        <f t="shared" si="10"/>
        <v>#REF!</v>
      </c>
    </row>
    <row r="111" spans="1:30" ht="49.5" x14ac:dyDescent="0.25">
      <c r="A111" s="30">
        <v>108</v>
      </c>
      <c r="B111" s="33" t="s">
        <v>174</v>
      </c>
      <c r="C111" s="29" t="s">
        <v>175</v>
      </c>
      <c r="D111" s="29" t="s">
        <v>19</v>
      </c>
      <c r="E111" s="30" t="s">
        <v>59</v>
      </c>
      <c r="F111" s="30">
        <v>10</v>
      </c>
      <c r="G111" s="30">
        <v>0</v>
      </c>
      <c r="H111" s="43">
        <v>101365</v>
      </c>
      <c r="I111" s="42">
        <f t="shared" si="18"/>
        <v>10136.5</v>
      </c>
      <c r="M111" s="8"/>
      <c r="N111" s="6">
        <v>10136.5</v>
      </c>
      <c r="O111" s="5"/>
      <c r="P111" s="5">
        <v>2023</v>
      </c>
      <c r="T111" s="6">
        <v>1.1652661064425771</v>
      </c>
      <c r="U111" s="15">
        <v>118117.19887955183</v>
      </c>
      <c r="V111" s="15">
        <v>11811.719887955183</v>
      </c>
      <c r="W111" s="16">
        <v>47837.465546218489</v>
      </c>
      <c r="X111" s="16">
        <v>70279.733333333337</v>
      </c>
      <c r="Y111" s="17">
        <v>0.09</v>
      </c>
      <c r="Z111" s="16">
        <v>6325.1760000000004</v>
      </c>
      <c r="AA111" s="49">
        <f t="shared" si="9"/>
        <v>6.3093333333333339</v>
      </c>
      <c r="AB111" s="16">
        <v>63954.557333333338</v>
      </c>
      <c r="AC111" s="13" t="e">
        <f>H111*F111/#REF!*0.9</f>
        <v>#REF!</v>
      </c>
      <c r="AD111" s="18" t="e">
        <f t="shared" si="10"/>
        <v>#REF!</v>
      </c>
    </row>
    <row r="112" spans="1:30" ht="66" x14ac:dyDescent="0.25">
      <c r="A112" s="30">
        <v>109</v>
      </c>
      <c r="B112" s="33" t="s">
        <v>176</v>
      </c>
      <c r="C112" s="29" t="s">
        <v>177</v>
      </c>
      <c r="D112" s="29" t="s">
        <v>24</v>
      </c>
      <c r="E112" s="30" t="s">
        <v>59</v>
      </c>
      <c r="F112" s="30">
        <v>10</v>
      </c>
      <c r="G112" s="30">
        <v>5</v>
      </c>
      <c r="H112" s="43">
        <v>693754.74</v>
      </c>
      <c r="I112" s="42">
        <f t="shared" si="18"/>
        <v>277501.89600000001</v>
      </c>
      <c r="M112" s="8"/>
      <c r="N112" s="6">
        <v>69375.474000000002</v>
      </c>
      <c r="O112" s="5"/>
      <c r="P112" s="5">
        <v>2023</v>
      </c>
      <c r="T112" s="6">
        <v>1.1652661064425771</v>
      </c>
      <c r="U112" s="15">
        <v>808408.8847058824</v>
      </c>
      <c r="V112" s="15">
        <v>80840.888470588252</v>
      </c>
      <c r="W112" s="16">
        <v>327405.59830588236</v>
      </c>
      <c r="X112" s="16">
        <v>481003.28640000004</v>
      </c>
      <c r="Y112" s="17">
        <v>0.09</v>
      </c>
      <c r="Z112" s="16">
        <v>43290.295775999999</v>
      </c>
      <c r="AA112" s="49">
        <f t="shared" si="9"/>
        <v>1.5773333333333335</v>
      </c>
      <c r="AB112" s="16">
        <v>437712.99062400003</v>
      </c>
      <c r="AC112" s="13" t="e">
        <f>H112*F112/#REF!*0.9</f>
        <v>#REF!</v>
      </c>
      <c r="AD112" s="18" t="e">
        <f t="shared" si="10"/>
        <v>#REF!</v>
      </c>
    </row>
    <row r="113" spans="1:30" ht="49.5" x14ac:dyDescent="0.25">
      <c r="A113" s="30">
        <v>110</v>
      </c>
      <c r="B113" s="28" t="s">
        <v>178</v>
      </c>
      <c r="C113" s="29" t="s">
        <v>81</v>
      </c>
      <c r="D113" s="29" t="s">
        <v>19</v>
      </c>
      <c r="E113" s="30" t="s">
        <v>59</v>
      </c>
      <c r="F113" s="30">
        <v>10</v>
      </c>
      <c r="G113" s="30">
        <v>5</v>
      </c>
      <c r="H113" s="43">
        <v>300000</v>
      </c>
      <c r="I113" s="42">
        <f t="shared" si="18"/>
        <v>120000</v>
      </c>
      <c r="M113" s="6"/>
      <c r="N113" s="6">
        <v>30000</v>
      </c>
      <c r="O113" s="5"/>
      <c r="P113" s="5">
        <v>2023</v>
      </c>
      <c r="T113" s="6">
        <v>1.1652661064425771</v>
      </c>
      <c r="U113" s="15">
        <v>349579.83193277312</v>
      </c>
      <c r="V113" s="15">
        <v>34957.983193277316</v>
      </c>
      <c r="W113" s="16">
        <v>141579.83193277312</v>
      </c>
      <c r="X113" s="16">
        <v>208000</v>
      </c>
      <c r="Y113" s="17">
        <v>0.09</v>
      </c>
      <c r="Z113" s="16">
        <v>18720</v>
      </c>
      <c r="AA113" s="49">
        <f t="shared" si="9"/>
        <v>1.5773333333333333</v>
      </c>
      <c r="AB113" s="16">
        <v>189280</v>
      </c>
      <c r="AC113" s="13" t="e">
        <f>H113*F113/#REF!*0.9</f>
        <v>#REF!</v>
      </c>
      <c r="AD113" s="18" t="e">
        <f t="shared" si="10"/>
        <v>#REF!</v>
      </c>
    </row>
    <row r="114" spans="1:30" ht="82.5" x14ac:dyDescent="0.25">
      <c r="A114" s="30">
        <v>111</v>
      </c>
      <c r="B114" s="28" t="s">
        <v>179</v>
      </c>
      <c r="C114" s="29" t="s">
        <v>180</v>
      </c>
      <c r="D114" s="29" t="s">
        <v>19</v>
      </c>
      <c r="E114" s="30" t="s">
        <v>59</v>
      </c>
      <c r="F114" s="30">
        <v>10</v>
      </c>
      <c r="G114" s="30">
        <v>5</v>
      </c>
      <c r="H114" s="43">
        <v>721000</v>
      </c>
      <c r="I114" s="42">
        <f t="shared" si="18"/>
        <v>288400</v>
      </c>
      <c r="M114" s="6"/>
      <c r="N114" s="6">
        <v>72100</v>
      </c>
      <c r="O114" s="5"/>
      <c r="P114" s="5">
        <v>2023</v>
      </c>
      <c r="T114" s="6">
        <v>1.1652661064425771</v>
      </c>
      <c r="U114" s="15">
        <v>840156.86274509807</v>
      </c>
      <c r="V114" s="15">
        <v>84015.686274509819</v>
      </c>
      <c r="W114" s="16">
        <v>340263.5294117647</v>
      </c>
      <c r="X114" s="16">
        <v>499893.33333333337</v>
      </c>
      <c r="Y114" s="17">
        <v>0.09</v>
      </c>
      <c r="Z114" s="16">
        <v>44990.400000000001</v>
      </c>
      <c r="AA114" s="49">
        <f t="shared" si="9"/>
        <v>1.5773333333333335</v>
      </c>
      <c r="AB114" s="16">
        <v>454902.93333333335</v>
      </c>
      <c r="AC114" s="13" t="e">
        <f>H114*F114/#REF!*0.9</f>
        <v>#REF!</v>
      </c>
      <c r="AD114" s="18" t="e">
        <f t="shared" si="10"/>
        <v>#REF!</v>
      </c>
    </row>
    <row r="115" spans="1:30" ht="66" x14ac:dyDescent="0.25">
      <c r="A115" s="30">
        <v>112</v>
      </c>
      <c r="B115" s="28" t="s">
        <v>181</v>
      </c>
      <c r="C115" s="29" t="s">
        <v>182</v>
      </c>
      <c r="D115" s="29" t="s">
        <v>19</v>
      </c>
      <c r="E115" s="30" t="s">
        <v>59</v>
      </c>
      <c r="F115" s="30">
        <v>10</v>
      </c>
      <c r="G115" s="30">
        <v>5</v>
      </c>
      <c r="H115" s="43">
        <v>412823</v>
      </c>
      <c r="I115" s="42">
        <f t="shared" si="18"/>
        <v>165129.20000000001</v>
      </c>
      <c r="M115" s="6"/>
      <c r="N115" s="6">
        <v>41282.300000000003</v>
      </c>
      <c r="O115" s="5"/>
      <c r="P115" s="5">
        <v>2023</v>
      </c>
      <c r="T115" s="6">
        <v>1.1652661064425771</v>
      </c>
      <c r="U115" s="15">
        <v>481048.64985994401</v>
      </c>
      <c r="V115" s="15">
        <v>48104.864985994405</v>
      </c>
      <c r="W115" s="16">
        <v>194824.7031932773</v>
      </c>
      <c r="X115" s="16">
        <v>286223.94666666671</v>
      </c>
      <c r="Y115" s="17">
        <v>0.09</v>
      </c>
      <c r="Z115" s="16">
        <v>25760.155200000005</v>
      </c>
      <c r="AA115" s="49">
        <f t="shared" si="9"/>
        <v>1.5773333333333335</v>
      </c>
      <c r="AB115" s="16">
        <v>260463.79146666671</v>
      </c>
      <c r="AC115" s="13" t="e">
        <f>H115*F115/#REF!*0.9</f>
        <v>#REF!</v>
      </c>
      <c r="AD115" s="18" t="e">
        <f t="shared" si="10"/>
        <v>#REF!</v>
      </c>
    </row>
    <row r="116" spans="1:30" ht="49.5" x14ac:dyDescent="0.25">
      <c r="A116" s="30">
        <v>113</v>
      </c>
      <c r="B116" s="33" t="s">
        <v>183</v>
      </c>
      <c r="C116" s="29"/>
      <c r="D116" s="37" t="s">
        <v>19</v>
      </c>
      <c r="E116" s="30" t="s">
        <v>59</v>
      </c>
      <c r="F116" s="30">
        <v>10</v>
      </c>
      <c r="G116" s="30">
        <v>5</v>
      </c>
      <c r="H116" s="43">
        <v>11860</v>
      </c>
      <c r="I116" s="42">
        <f t="shared" si="18"/>
        <v>4744</v>
      </c>
      <c r="M116" s="8"/>
      <c r="N116" s="6">
        <v>0</v>
      </c>
      <c r="O116" s="5"/>
      <c r="P116" s="5">
        <v>2023</v>
      </c>
      <c r="T116" s="6">
        <v>1.1652661064425771</v>
      </c>
      <c r="U116" s="15">
        <v>13820.056022408964</v>
      </c>
      <c r="V116" s="15">
        <v>1382.0056022408965</v>
      </c>
      <c r="W116" s="16">
        <v>5597.1226890756298</v>
      </c>
      <c r="X116" s="16">
        <v>8222.9333333333343</v>
      </c>
      <c r="Y116" s="17">
        <v>0.09</v>
      </c>
      <c r="Z116" s="16">
        <v>740.06400000000008</v>
      </c>
      <c r="AA116" s="49">
        <f t="shared" si="9"/>
        <v>1.5773333333333335</v>
      </c>
      <c r="AB116" s="16">
        <v>7482.869333333334</v>
      </c>
      <c r="AC116" s="13" t="e">
        <f>H116*F116/#REF!*0.9</f>
        <v>#REF!</v>
      </c>
      <c r="AD116" s="18" t="e">
        <f t="shared" si="10"/>
        <v>#REF!</v>
      </c>
    </row>
    <row r="117" spans="1:30" ht="49.5" x14ac:dyDescent="0.25">
      <c r="A117" s="30">
        <v>114</v>
      </c>
      <c r="B117" s="34" t="s">
        <v>184</v>
      </c>
      <c r="C117" s="52" t="s">
        <v>185</v>
      </c>
      <c r="D117" s="37" t="s">
        <v>19</v>
      </c>
      <c r="E117" s="30" t="s">
        <v>64</v>
      </c>
      <c r="F117" s="30">
        <v>9</v>
      </c>
      <c r="G117" s="30">
        <v>6</v>
      </c>
      <c r="H117" s="43">
        <v>370095</v>
      </c>
      <c r="I117" s="42">
        <f t="shared" si="18"/>
        <v>170243.7</v>
      </c>
      <c r="M117" s="9"/>
      <c r="N117" s="6"/>
      <c r="O117" s="5"/>
      <c r="P117" s="5">
        <v>2023</v>
      </c>
      <c r="T117" s="6">
        <v>1.088055797733217</v>
      </c>
      <c r="U117" s="15">
        <v>402684.01046207495</v>
      </c>
      <c r="V117" s="15">
        <v>40268.401046207495</v>
      </c>
      <c r="W117" s="16">
        <v>144966.243766347</v>
      </c>
      <c r="X117" s="16">
        <v>257717.76669572794</v>
      </c>
      <c r="Y117" s="17">
        <v>0.08</v>
      </c>
      <c r="Z117" s="16">
        <v>20617.421335658237</v>
      </c>
      <c r="AA117" s="49">
        <f t="shared" si="9"/>
        <v>1.3927114210985176</v>
      </c>
      <c r="AB117" s="16">
        <v>237100.34536006971</v>
      </c>
      <c r="AC117" s="13" t="e">
        <f>H117*F117/#REF!*0.9</f>
        <v>#REF!</v>
      </c>
      <c r="AD117" s="18" t="e">
        <f t="shared" si="10"/>
        <v>#REF!</v>
      </c>
    </row>
    <row r="118" spans="1:30" ht="49.5" x14ac:dyDescent="0.25">
      <c r="A118" s="30">
        <v>115</v>
      </c>
      <c r="B118" s="34" t="s">
        <v>186</v>
      </c>
      <c r="C118" s="52" t="s">
        <v>187</v>
      </c>
      <c r="D118" s="37" t="s">
        <v>19</v>
      </c>
      <c r="E118" s="30" t="s">
        <v>64</v>
      </c>
      <c r="F118" s="30">
        <v>9</v>
      </c>
      <c r="G118" s="30">
        <v>3</v>
      </c>
      <c r="H118" s="43">
        <v>22663</v>
      </c>
      <c r="I118" s="42">
        <f t="shared" si="18"/>
        <v>7365.4749999999985</v>
      </c>
      <c r="M118" s="9"/>
      <c r="N118" s="6">
        <v>0</v>
      </c>
      <c r="O118" s="5"/>
      <c r="P118" s="5">
        <v>2023</v>
      </c>
      <c r="T118" s="6">
        <v>1.088055797733217</v>
      </c>
      <c r="U118" s="15">
        <v>24658.608544027898</v>
      </c>
      <c r="V118" s="15">
        <v>2465.8608544027902</v>
      </c>
      <c r="W118" s="16">
        <v>8877.0990758500448</v>
      </c>
      <c r="X118" s="16">
        <v>15781.509468177854</v>
      </c>
      <c r="Y118" s="17">
        <v>0.08</v>
      </c>
      <c r="Z118" s="16">
        <v>1262.5207574542283</v>
      </c>
      <c r="AA118" s="49">
        <f t="shared" si="9"/>
        <v>1.9712223190932869</v>
      </c>
      <c r="AB118" s="16">
        <v>14518.988710723625</v>
      </c>
      <c r="AC118" s="13" t="e">
        <f>H118*F118/#REF!*0.9</f>
        <v>#REF!</v>
      </c>
      <c r="AD118" s="18" t="e">
        <f t="shared" si="10"/>
        <v>#REF!</v>
      </c>
    </row>
    <row r="119" spans="1:30" ht="33" x14ac:dyDescent="0.25">
      <c r="A119" s="30">
        <v>116</v>
      </c>
      <c r="B119" s="34" t="s">
        <v>188</v>
      </c>
      <c r="C119" s="52" t="s">
        <v>37</v>
      </c>
      <c r="D119" s="37" t="s">
        <v>189</v>
      </c>
      <c r="E119" s="30" t="s">
        <v>64</v>
      </c>
      <c r="F119" s="30">
        <v>9</v>
      </c>
      <c r="G119" s="30">
        <v>3</v>
      </c>
      <c r="H119" s="43">
        <v>959920</v>
      </c>
      <c r="I119" s="42">
        <f t="shared" si="18"/>
        <v>311974</v>
      </c>
      <c r="M119" s="9"/>
      <c r="N119" s="6"/>
      <c r="O119" s="5"/>
      <c r="P119" s="5">
        <v>2023</v>
      </c>
      <c r="T119" s="6">
        <v>1.088055797733217</v>
      </c>
      <c r="U119" s="15">
        <v>1044446.5213600697</v>
      </c>
      <c r="V119" s="15">
        <v>104444.65213600697</v>
      </c>
      <c r="W119" s="16">
        <v>376000.74768962513</v>
      </c>
      <c r="X119" s="16">
        <v>668445.77367044461</v>
      </c>
      <c r="Y119" s="17">
        <v>0.08</v>
      </c>
      <c r="Z119" s="16">
        <v>53475.661893635574</v>
      </c>
      <c r="AA119" s="49">
        <f t="shared" si="9"/>
        <v>1.9712223190932869</v>
      </c>
      <c r="AB119" s="16">
        <v>614970.11177680909</v>
      </c>
      <c r="AC119" s="13" t="e">
        <f>H119*F119/#REF!*0.9</f>
        <v>#REF!</v>
      </c>
      <c r="AD119" s="18" t="e">
        <f t="shared" si="10"/>
        <v>#REF!</v>
      </c>
    </row>
    <row r="120" spans="1:30" ht="16.5" x14ac:dyDescent="0.25">
      <c r="A120" s="30">
        <v>117</v>
      </c>
      <c r="B120" s="34" t="s">
        <v>190</v>
      </c>
      <c r="C120" s="52"/>
      <c r="D120" s="37" t="s">
        <v>19</v>
      </c>
      <c r="E120" s="30"/>
      <c r="F120" s="30">
        <v>12</v>
      </c>
      <c r="G120" s="30">
        <v>3</v>
      </c>
      <c r="H120" s="43">
        <v>32000</v>
      </c>
      <c r="I120" s="42">
        <f t="shared" si="18"/>
        <v>8960</v>
      </c>
      <c r="M120" s="9"/>
      <c r="N120" s="6">
        <v>0</v>
      </c>
      <c r="O120" s="5"/>
      <c r="P120" s="5">
        <v>2023</v>
      </c>
      <c r="T120" s="6">
        <v>1.248</v>
      </c>
      <c r="U120" s="15">
        <v>39936</v>
      </c>
      <c r="V120" s="15">
        <v>3993.6000000000004</v>
      </c>
      <c r="W120" s="16">
        <v>19768.32</v>
      </c>
      <c r="X120" s="16">
        <v>20167.68</v>
      </c>
      <c r="Y120" s="17">
        <v>0.11</v>
      </c>
      <c r="Z120" s="16">
        <v>2218.4448000000002</v>
      </c>
      <c r="AA120" s="49">
        <f t="shared" si="9"/>
        <v>2.003262857142857</v>
      </c>
      <c r="AB120" s="16">
        <v>17949.235199999999</v>
      </c>
      <c r="AC120" s="13" t="e">
        <f>H120*F120/#REF!*0.9</f>
        <v>#REF!</v>
      </c>
      <c r="AD120" s="18" t="e">
        <f t="shared" si="10"/>
        <v>#REF!</v>
      </c>
    </row>
    <row r="121" spans="1:30" ht="33" x14ac:dyDescent="0.25">
      <c r="A121" s="30">
        <v>118</v>
      </c>
      <c r="B121" s="34" t="s">
        <v>191</v>
      </c>
      <c r="C121" s="52"/>
      <c r="D121" s="37" t="s">
        <v>19</v>
      </c>
      <c r="E121" s="30"/>
      <c r="F121" s="30">
        <v>12</v>
      </c>
      <c r="G121" s="30">
        <v>3</v>
      </c>
      <c r="H121" s="43">
        <v>5900</v>
      </c>
      <c r="I121" s="42">
        <f t="shared" si="18"/>
        <v>1652</v>
      </c>
      <c r="M121" s="9"/>
      <c r="N121" s="6">
        <v>0</v>
      </c>
      <c r="O121" s="5"/>
      <c r="P121" s="5">
        <v>2023</v>
      </c>
      <c r="T121" s="6">
        <v>1.248</v>
      </c>
      <c r="U121" s="15">
        <v>7363.2</v>
      </c>
      <c r="V121" s="15">
        <v>736.32</v>
      </c>
      <c r="W121" s="16">
        <v>3644.7840000000006</v>
      </c>
      <c r="X121" s="16">
        <v>3718.4159999999993</v>
      </c>
      <c r="Y121" s="17">
        <v>0.11</v>
      </c>
      <c r="Z121" s="16">
        <v>409.02575999999993</v>
      </c>
      <c r="AA121" s="49">
        <f t="shared" si="9"/>
        <v>2.0032628571428566</v>
      </c>
      <c r="AB121" s="16">
        <v>3309.3902399999993</v>
      </c>
      <c r="AC121" s="13" t="e">
        <f>H121*F121/#REF!*0.9</f>
        <v>#REF!</v>
      </c>
      <c r="AD121" s="18" t="e">
        <f t="shared" si="10"/>
        <v>#REF!</v>
      </c>
    </row>
    <row r="122" spans="1:30" ht="33" x14ac:dyDescent="0.25">
      <c r="A122" s="30">
        <v>119</v>
      </c>
      <c r="B122" s="34" t="s">
        <v>192</v>
      </c>
      <c r="C122" s="52"/>
      <c r="D122" s="37" t="s">
        <v>193</v>
      </c>
      <c r="E122" s="30"/>
      <c r="F122" s="30">
        <v>12</v>
      </c>
      <c r="G122" s="30">
        <v>3</v>
      </c>
      <c r="H122" s="43">
        <v>67200</v>
      </c>
      <c r="I122" s="42">
        <f t="shared" si="18"/>
        <v>18816</v>
      </c>
      <c r="M122" s="9"/>
      <c r="N122" s="6">
        <v>0</v>
      </c>
      <c r="O122" s="5"/>
      <c r="P122" s="5">
        <v>2023</v>
      </c>
      <c r="T122" s="6">
        <v>1.248</v>
      </c>
      <c r="U122" s="15">
        <v>83865.600000000006</v>
      </c>
      <c r="V122" s="15">
        <v>8386.5600000000013</v>
      </c>
      <c r="W122" s="16">
        <v>41513.472000000002</v>
      </c>
      <c r="X122" s="16">
        <v>42352.128000000004</v>
      </c>
      <c r="Y122" s="17">
        <v>0.11</v>
      </c>
      <c r="Z122" s="16">
        <v>4658.7340800000002</v>
      </c>
      <c r="AA122" s="49">
        <f t="shared" si="9"/>
        <v>2.0032628571428575</v>
      </c>
      <c r="AB122" s="16">
        <v>37693.393920000002</v>
      </c>
      <c r="AC122" s="13" t="e">
        <f>H122*F122/#REF!*0.9</f>
        <v>#REF!</v>
      </c>
      <c r="AD122" s="18" t="e">
        <f t="shared" si="10"/>
        <v>#REF!</v>
      </c>
    </row>
    <row r="123" spans="1:30" ht="49.5" x14ac:dyDescent="0.25">
      <c r="A123" s="30">
        <v>120</v>
      </c>
      <c r="B123" s="34" t="s">
        <v>194</v>
      </c>
      <c r="C123" s="52"/>
      <c r="D123" s="37" t="s">
        <v>19</v>
      </c>
      <c r="E123" s="30"/>
      <c r="F123" s="30">
        <v>12</v>
      </c>
      <c r="G123" s="30">
        <v>3</v>
      </c>
      <c r="H123" s="43">
        <v>24663</v>
      </c>
      <c r="I123" s="42">
        <f t="shared" si="18"/>
        <v>6905.6399999999994</v>
      </c>
      <c r="M123" s="9"/>
      <c r="N123" s="6">
        <v>0</v>
      </c>
      <c r="O123" s="5"/>
      <c r="P123" s="5">
        <v>2023</v>
      </c>
      <c r="T123" s="6">
        <v>1.248</v>
      </c>
      <c r="U123" s="15">
        <v>30779.423999999999</v>
      </c>
      <c r="V123" s="15">
        <v>3077.9423999999999</v>
      </c>
      <c r="W123" s="16">
        <v>15235.81488</v>
      </c>
      <c r="X123" s="16">
        <v>15543.609119999999</v>
      </c>
      <c r="Y123" s="17">
        <v>0.11</v>
      </c>
      <c r="Z123" s="16">
        <v>1709.7970031999998</v>
      </c>
      <c r="AA123" s="49">
        <f t="shared" si="9"/>
        <v>2.0032628571428575</v>
      </c>
      <c r="AB123" s="16">
        <v>13833.8121168</v>
      </c>
      <c r="AC123" s="13" t="e">
        <f>H123*F123/#REF!*0.9</f>
        <v>#REF!</v>
      </c>
      <c r="AD123" s="18" t="e">
        <f t="shared" si="10"/>
        <v>#REF!</v>
      </c>
    </row>
    <row r="124" spans="1:30" ht="16.5" x14ac:dyDescent="0.25">
      <c r="A124" s="30">
        <v>121</v>
      </c>
      <c r="B124" s="35" t="s">
        <v>195</v>
      </c>
      <c r="C124" s="53" t="s">
        <v>196</v>
      </c>
      <c r="D124" s="36" t="s">
        <v>19</v>
      </c>
      <c r="E124" s="30" t="s">
        <v>67</v>
      </c>
      <c r="F124" s="30">
        <v>8</v>
      </c>
      <c r="G124" s="30">
        <v>7</v>
      </c>
      <c r="H124" s="43">
        <v>269500</v>
      </c>
      <c r="I124" s="42">
        <f t="shared" si="18"/>
        <v>140140</v>
      </c>
      <c r="M124" s="11"/>
      <c r="N124" s="6">
        <v>0</v>
      </c>
      <c r="O124" s="5"/>
      <c r="P124" s="5">
        <v>2023</v>
      </c>
      <c r="T124" s="6">
        <v>1.0408673894912426</v>
      </c>
      <c r="U124" s="15">
        <v>280513.76146788988</v>
      </c>
      <c r="V124" s="15">
        <v>28051.376146788989</v>
      </c>
      <c r="W124" s="16">
        <v>88361.834862385309</v>
      </c>
      <c r="X124" s="16">
        <v>192151.92660550459</v>
      </c>
      <c r="Y124" s="17">
        <v>7.0000000000000007E-2</v>
      </c>
      <c r="Z124" s="16">
        <v>13450.634862385323</v>
      </c>
      <c r="AA124" s="49">
        <f t="shared" si="9"/>
        <v>1.2751626355296082</v>
      </c>
      <c r="AB124" s="16">
        <v>178701.29174311928</v>
      </c>
      <c r="AC124" s="13" t="e">
        <f>H124*F124/#REF!*0.9</f>
        <v>#REF!</v>
      </c>
      <c r="AD124" s="18" t="e">
        <f t="shared" si="10"/>
        <v>#REF!</v>
      </c>
    </row>
    <row r="125" spans="1:30" ht="66" x14ac:dyDescent="0.25">
      <c r="A125" s="30">
        <v>122</v>
      </c>
      <c r="B125" s="35" t="s">
        <v>197</v>
      </c>
      <c r="C125" s="53" t="s">
        <v>69</v>
      </c>
      <c r="D125" s="36" t="s">
        <v>60</v>
      </c>
      <c r="E125" s="30" t="s">
        <v>67</v>
      </c>
      <c r="F125" s="30">
        <v>8</v>
      </c>
      <c r="G125" s="30">
        <v>7</v>
      </c>
      <c r="H125" s="43">
        <v>1238000</v>
      </c>
      <c r="I125" s="42">
        <f t="shared" si="18"/>
        <v>643760</v>
      </c>
      <c r="M125" s="11"/>
      <c r="N125" s="6">
        <v>371400</v>
      </c>
      <c r="O125" s="5"/>
      <c r="P125" s="5">
        <v>2023</v>
      </c>
      <c r="T125" s="6">
        <v>1.0408673894912426</v>
      </c>
      <c r="U125" s="15">
        <v>1288593.8281901584</v>
      </c>
      <c r="V125" s="15">
        <v>128859.38281901584</v>
      </c>
      <c r="W125" s="16">
        <v>405907.05587989988</v>
      </c>
      <c r="X125" s="16">
        <v>882686.77231025847</v>
      </c>
      <c r="Y125" s="17">
        <v>7.0000000000000007E-2</v>
      </c>
      <c r="Z125" s="16">
        <v>61788.0740617181</v>
      </c>
      <c r="AA125" s="49">
        <f t="shared" si="9"/>
        <v>1.275162635529608</v>
      </c>
      <c r="AB125" s="16">
        <v>820898.6982485404</v>
      </c>
      <c r="AC125" s="13" t="e">
        <f>H125*F125/#REF!*0.9</f>
        <v>#REF!</v>
      </c>
      <c r="AD125" s="18" t="e">
        <f t="shared" si="10"/>
        <v>#REF!</v>
      </c>
    </row>
    <row r="126" spans="1:30" ht="82.5" x14ac:dyDescent="0.25">
      <c r="A126" s="30">
        <v>123</v>
      </c>
      <c r="B126" s="35" t="s">
        <v>198</v>
      </c>
      <c r="C126" s="53" t="s">
        <v>69</v>
      </c>
      <c r="D126" s="36" t="s">
        <v>60</v>
      </c>
      <c r="E126" s="30" t="s">
        <v>67</v>
      </c>
      <c r="F126" s="30">
        <v>8</v>
      </c>
      <c r="G126" s="30">
        <v>7</v>
      </c>
      <c r="H126" s="43">
        <v>1225500</v>
      </c>
      <c r="I126" s="42">
        <f t="shared" si="18"/>
        <v>637260</v>
      </c>
      <c r="M126" s="11"/>
      <c r="N126" s="6">
        <v>367650</v>
      </c>
      <c r="O126" s="5"/>
      <c r="P126" s="5">
        <v>2023</v>
      </c>
      <c r="T126" s="6">
        <v>1.0408673894912426</v>
      </c>
      <c r="U126" s="15">
        <v>1275582.9858215179</v>
      </c>
      <c r="V126" s="15">
        <v>127558.29858215179</v>
      </c>
      <c r="W126" s="16">
        <v>401808.64053377818</v>
      </c>
      <c r="X126" s="16">
        <v>873774.34528773976</v>
      </c>
      <c r="Y126" s="17">
        <v>7.0000000000000007E-2</v>
      </c>
      <c r="Z126" s="16">
        <v>61164.204170141791</v>
      </c>
      <c r="AA126" s="49">
        <f t="shared" si="9"/>
        <v>1.275162635529608</v>
      </c>
      <c r="AB126" s="16">
        <v>812610.14111759793</v>
      </c>
      <c r="AC126" s="13" t="e">
        <f>H126*F126/#REF!*0.9</f>
        <v>#REF!</v>
      </c>
      <c r="AD126" s="18" t="e">
        <f t="shared" si="10"/>
        <v>#REF!</v>
      </c>
    </row>
    <row r="127" spans="1:30" ht="82.5" x14ac:dyDescent="0.25">
      <c r="A127" s="30">
        <v>124</v>
      </c>
      <c r="B127" s="35" t="s">
        <v>199</v>
      </c>
      <c r="C127" s="53" t="s">
        <v>69</v>
      </c>
      <c r="D127" s="36" t="s">
        <v>60</v>
      </c>
      <c r="E127" s="30" t="s">
        <v>67</v>
      </c>
      <c r="F127" s="30">
        <v>8</v>
      </c>
      <c r="G127" s="30">
        <v>7</v>
      </c>
      <c r="H127" s="43">
        <v>6421990</v>
      </c>
      <c r="I127" s="42">
        <f>0.9*(H127-H127*0.9*F127/(F127+G127))</f>
        <v>3005491.32</v>
      </c>
      <c r="M127" s="11"/>
      <c r="N127" s="6">
        <v>1926597</v>
      </c>
      <c r="O127" s="5"/>
      <c r="P127" s="5">
        <v>2023</v>
      </c>
      <c r="T127" s="6">
        <v>1.0408673894912426</v>
      </c>
      <c r="U127" s="15">
        <v>6684439.9666388649</v>
      </c>
      <c r="V127" s="15">
        <v>668443.99666388659</v>
      </c>
      <c r="W127" s="16">
        <v>2105598.5894912421</v>
      </c>
      <c r="X127" s="16">
        <v>4578841.3771476224</v>
      </c>
      <c r="Y127" s="17">
        <v>7.0000000000000007E-2</v>
      </c>
      <c r="Z127" s="16">
        <v>320518.89640033362</v>
      </c>
      <c r="AA127" s="49">
        <f t="shared" si="9"/>
        <v>1.4168473728106754</v>
      </c>
      <c r="AB127" s="16">
        <v>4258322.480747289</v>
      </c>
      <c r="AC127" s="13" t="e">
        <f>H127*F127/#REF!*0.9</f>
        <v>#REF!</v>
      </c>
      <c r="AD127" s="18" t="e">
        <f t="shared" si="10"/>
        <v>#REF!</v>
      </c>
    </row>
    <row r="128" spans="1:30" ht="132" x14ac:dyDescent="0.25">
      <c r="A128" s="30">
        <v>125</v>
      </c>
      <c r="B128" s="35" t="s">
        <v>200</v>
      </c>
      <c r="C128" s="53" t="s">
        <v>69</v>
      </c>
      <c r="D128" s="36" t="s">
        <v>142</v>
      </c>
      <c r="E128" s="30" t="s">
        <v>67</v>
      </c>
      <c r="F128" s="30">
        <v>8</v>
      </c>
      <c r="G128" s="30">
        <v>7</v>
      </c>
      <c r="H128" s="43">
        <v>1174500</v>
      </c>
      <c r="I128" s="42">
        <f t="shared" ref="I128:I142" si="19">+H128-H128*0.9*F128/(F128+G128)</f>
        <v>610740</v>
      </c>
      <c r="M128" s="11"/>
      <c r="N128" s="6">
        <v>352350</v>
      </c>
      <c r="O128" s="5"/>
      <c r="P128" s="5">
        <v>2023</v>
      </c>
      <c r="T128" s="6">
        <v>1.0408673894912426</v>
      </c>
      <c r="U128" s="15">
        <v>1222498.7489574645</v>
      </c>
      <c r="V128" s="15">
        <v>122249.87489574646</v>
      </c>
      <c r="W128" s="16">
        <v>385087.10592160129</v>
      </c>
      <c r="X128" s="16">
        <v>837411.64303586318</v>
      </c>
      <c r="Y128" s="17">
        <v>7.0000000000000007E-2</v>
      </c>
      <c r="Z128" s="16">
        <v>58618.815012510429</v>
      </c>
      <c r="AA128" s="49">
        <f t="shared" si="9"/>
        <v>1.275162635529608</v>
      </c>
      <c r="AB128" s="16">
        <v>778792.82802335278</v>
      </c>
      <c r="AC128" s="13" t="e">
        <f>H128*F128/#REF!*0.9</f>
        <v>#REF!</v>
      </c>
      <c r="AD128" s="18" t="e">
        <f t="shared" si="10"/>
        <v>#REF!</v>
      </c>
    </row>
    <row r="129" spans="1:30" ht="33" x14ac:dyDescent="0.25">
      <c r="A129" s="30">
        <v>126</v>
      </c>
      <c r="B129" s="35" t="s">
        <v>201</v>
      </c>
      <c r="C129" s="53"/>
      <c r="D129" s="36" t="s">
        <v>19</v>
      </c>
      <c r="E129" s="30" t="s">
        <v>67</v>
      </c>
      <c r="F129" s="30">
        <v>8</v>
      </c>
      <c r="G129" s="30">
        <v>7</v>
      </c>
      <c r="H129" s="43">
        <v>76000</v>
      </c>
      <c r="I129" s="42">
        <f t="shared" si="19"/>
        <v>39520</v>
      </c>
      <c r="M129" s="11"/>
      <c r="N129" s="6">
        <v>0</v>
      </c>
      <c r="O129" s="5"/>
      <c r="P129" s="5">
        <v>2023</v>
      </c>
      <c r="T129" s="6">
        <v>1.0408673894912426</v>
      </c>
      <c r="U129" s="15">
        <v>79105.921601334441</v>
      </c>
      <c r="V129" s="15">
        <v>7910.5921601334448</v>
      </c>
      <c r="W129" s="16">
        <v>24918.365304420349</v>
      </c>
      <c r="X129" s="16">
        <v>54187.556296914088</v>
      </c>
      <c r="Y129" s="17">
        <v>7.0000000000000007E-2</v>
      </c>
      <c r="Z129" s="16">
        <v>3793.1289407839868</v>
      </c>
      <c r="AA129" s="49">
        <f t="shared" si="9"/>
        <v>1.2751626355296077</v>
      </c>
      <c r="AB129" s="16">
        <v>50394.427356130102</v>
      </c>
      <c r="AC129" s="13" t="e">
        <f>H129*F129/#REF!*0.9</f>
        <v>#REF!</v>
      </c>
      <c r="AD129" s="18" t="e">
        <f t="shared" si="10"/>
        <v>#REF!</v>
      </c>
    </row>
    <row r="130" spans="1:30" ht="16.5" x14ac:dyDescent="0.25">
      <c r="A130" s="30">
        <v>127</v>
      </c>
      <c r="B130" s="35" t="s">
        <v>195</v>
      </c>
      <c r="C130" s="53" t="s">
        <v>196</v>
      </c>
      <c r="D130" s="36" t="s">
        <v>19</v>
      </c>
      <c r="E130" s="30" t="s">
        <v>67</v>
      </c>
      <c r="F130" s="30">
        <v>8</v>
      </c>
      <c r="G130" s="30">
        <v>7</v>
      </c>
      <c r="H130" s="43">
        <v>269500</v>
      </c>
      <c r="I130" s="42">
        <f t="shared" si="19"/>
        <v>140140</v>
      </c>
      <c r="M130" s="11"/>
      <c r="N130" s="6">
        <v>0</v>
      </c>
      <c r="O130" s="5"/>
      <c r="P130" s="5">
        <v>2023</v>
      </c>
      <c r="T130" s="6">
        <v>1.0408673894912426</v>
      </c>
      <c r="U130" s="15">
        <v>280513.76146788988</v>
      </c>
      <c r="V130" s="15">
        <v>28051.376146788989</v>
      </c>
      <c r="W130" s="16">
        <v>88361.834862385309</v>
      </c>
      <c r="X130" s="16">
        <v>192151.92660550459</v>
      </c>
      <c r="Y130" s="17">
        <v>7.0000000000000007E-2</v>
      </c>
      <c r="Z130" s="16">
        <v>13450.634862385323</v>
      </c>
      <c r="AA130" s="49">
        <f t="shared" si="9"/>
        <v>1.2751626355296082</v>
      </c>
      <c r="AB130" s="16">
        <v>178701.29174311928</v>
      </c>
      <c r="AC130" s="13" t="e">
        <f>H130*F130/#REF!*0.9</f>
        <v>#REF!</v>
      </c>
      <c r="AD130" s="18" t="e">
        <f t="shared" si="10"/>
        <v>#REF!</v>
      </c>
    </row>
    <row r="131" spans="1:30" ht="16.5" x14ac:dyDescent="0.25">
      <c r="A131" s="30">
        <v>128</v>
      </c>
      <c r="B131" s="34" t="s">
        <v>202</v>
      </c>
      <c r="C131" s="52"/>
      <c r="D131" s="36" t="s">
        <v>19</v>
      </c>
      <c r="E131" s="30" t="s">
        <v>64</v>
      </c>
      <c r="F131" s="30">
        <v>9</v>
      </c>
      <c r="G131" s="30">
        <v>6</v>
      </c>
      <c r="H131" s="43">
        <v>23750</v>
      </c>
      <c r="I131" s="42">
        <f t="shared" si="19"/>
        <v>10925</v>
      </c>
      <c r="M131" s="9"/>
      <c r="N131" s="6">
        <v>0</v>
      </c>
      <c r="O131" s="5"/>
      <c r="P131" s="5">
        <v>2023</v>
      </c>
      <c r="T131" s="6">
        <v>1.088055797733217</v>
      </c>
      <c r="U131" s="15">
        <v>25841.325196163903</v>
      </c>
      <c r="V131" s="15">
        <v>2584.1325196163907</v>
      </c>
      <c r="W131" s="16">
        <v>9302.8770706190062</v>
      </c>
      <c r="X131" s="16">
        <v>16538.448125544899</v>
      </c>
      <c r="Y131" s="17">
        <v>0.08</v>
      </c>
      <c r="Z131" s="16">
        <v>1323.075850043592</v>
      </c>
      <c r="AA131" s="49">
        <f t="shared" ref="AA131:AA194" si="20">+AB131/I131</f>
        <v>1.3927114210985179</v>
      </c>
      <c r="AB131" s="16">
        <v>15215.372275501308</v>
      </c>
      <c r="AC131" s="13" t="e">
        <f>H131*F131/#REF!*0.9</f>
        <v>#REF!</v>
      </c>
      <c r="AD131" s="18" t="e">
        <f t="shared" ref="AD131:AD194" si="21">H131-AC131</f>
        <v>#REF!</v>
      </c>
    </row>
    <row r="132" spans="1:30" ht="33" x14ac:dyDescent="0.25">
      <c r="A132" s="30">
        <v>129</v>
      </c>
      <c r="B132" s="34" t="s">
        <v>203</v>
      </c>
      <c r="C132" s="52"/>
      <c r="D132" s="36" t="s">
        <v>19</v>
      </c>
      <c r="E132" s="30" t="s">
        <v>64</v>
      </c>
      <c r="F132" s="30">
        <v>9</v>
      </c>
      <c r="G132" s="30">
        <v>6</v>
      </c>
      <c r="H132" s="43">
        <v>11700</v>
      </c>
      <c r="I132" s="42">
        <f t="shared" si="19"/>
        <v>5382</v>
      </c>
      <c r="M132" s="9"/>
      <c r="N132" s="6">
        <v>0</v>
      </c>
      <c r="O132" s="5"/>
      <c r="P132" s="5">
        <v>2023</v>
      </c>
      <c r="T132" s="6">
        <v>1.088055797733217</v>
      </c>
      <c r="U132" s="15">
        <v>12730.252833478638</v>
      </c>
      <c r="V132" s="15">
        <v>1273.0252833478639</v>
      </c>
      <c r="W132" s="16">
        <v>4582.8910200523096</v>
      </c>
      <c r="X132" s="16">
        <v>8147.3618134263288</v>
      </c>
      <c r="Y132" s="17">
        <v>0.08</v>
      </c>
      <c r="Z132" s="16">
        <v>651.78894507410632</v>
      </c>
      <c r="AA132" s="49">
        <f t="shared" si="20"/>
        <v>1.3927114210985179</v>
      </c>
      <c r="AB132" s="16">
        <v>7495.5728683522229</v>
      </c>
      <c r="AC132" s="13" t="e">
        <f>H132*F132/#REF!*0.9</f>
        <v>#REF!</v>
      </c>
      <c r="AD132" s="18" t="e">
        <f t="shared" si="21"/>
        <v>#REF!</v>
      </c>
    </row>
    <row r="133" spans="1:30" ht="49.5" x14ac:dyDescent="0.25">
      <c r="A133" s="30">
        <v>130</v>
      </c>
      <c r="B133" s="34" t="s">
        <v>204</v>
      </c>
      <c r="C133" s="52" t="s">
        <v>205</v>
      </c>
      <c r="D133" s="36" t="s">
        <v>19</v>
      </c>
      <c r="E133" s="30" t="s">
        <v>64</v>
      </c>
      <c r="F133" s="30">
        <v>9</v>
      </c>
      <c r="G133" s="30">
        <v>6</v>
      </c>
      <c r="H133" s="43">
        <v>41558</v>
      </c>
      <c r="I133" s="42">
        <f t="shared" si="19"/>
        <v>19116.679999999997</v>
      </c>
      <c r="M133" s="9"/>
      <c r="N133" s="6">
        <v>0</v>
      </c>
      <c r="O133" s="5"/>
      <c r="P133" s="5">
        <v>2023</v>
      </c>
      <c r="T133" s="6">
        <v>1.088055797733217</v>
      </c>
      <c r="U133" s="15">
        <v>45217.422842197033</v>
      </c>
      <c r="V133" s="15">
        <v>4521.7422842197038</v>
      </c>
      <c r="W133" s="16">
        <v>16278.272223190932</v>
      </c>
      <c r="X133" s="16">
        <v>28939.150619006101</v>
      </c>
      <c r="Y133" s="17">
        <v>0.08</v>
      </c>
      <c r="Z133" s="16">
        <v>2315.1320495204882</v>
      </c>
      <c r="AA133" s="49">
        <f t="shared" si="20"/>
        <v>1.3927114210985179</v>
      </c>
      <c r="AB133" s="16">
        <v>26624.018569485612</v>
      </c>
      <c r="AC133" s="13" t="e">
        <f>H133*F133/#REF!*0.9</f>
        <v>#REF!</v>
      </c>
      <c r="AD133" s="18" t="e">
        <f t="shared" si="21"/>
        <v>#REF!</v>
      </c>
    </row>
    <row r="134" spans="1:30" ht="33" x14ac:dyDescent="0.25">
      <c r="A134" s="30">
        <v>131</v>
      </c>
      <c r="B134" s="34" t="s">
        <v>206</v>
      </c>
      <c r="C134" s="29" t="s">
        <v>207</v>
      </c>
      <c r="D134" s="36" t="s">
        <v>19</v>
      </c>
      <c r="E134" s="30" t="s">
        <v>82</v>
      </c>
      <c r="F134" s="30">
        <v>7</v>
      </c>
      <c r="G134" s="30">
        <v>8</v>
      </c>
      <c r="H134" s="43">
        <v>440000</v>
      </c>
      <c r="I134" s="42">
        <f t="shared" si="19"/>
        <v>255200</v>
      </c>
      <c r="M134" s="6"/>
      <c r="N134" s="6">
        <v>176000</v>
      </c>
      <c r="O134" s="5"/>
      <c r="P134" s="5">
        <v>2023</v>
      </c>
      <c r="T134" s="6">
        <v>1.0675791274593669</v>
      </c>
      <c r="U134" s="15">
        <v>469734.81608212146</v>
      </c>
      <c r="V134" s="15">
        <v>46973.481608212147</v>
      </c>
      <c r="W134" s="16">
        <v>126828.40034217278</v>
      </c>
      <c r="X134" s="16">
        <v>342906.41573994869</v>
      </c>
      <c r="Y134" s="17">
        <v>0.06</v>
      </c>
      <c r="Z134" s="16">
        <v>20574.384944396919</v>
      </c>
      <c r="AA134" s="49">
        <f t="shared" si="20"/>
        <v>1.2630565470045132</v>
      </c>
      <c r="AB134" s="16">
        <v>322332.03079555178</v>
      </c>
      <c r="AC134" s="13" t="e">
        <f>H134*F134/#REF!*0.9</f>
        <v>#REF!</v>
      </c>
      <c r="AD134" s="18" t="e">
        <f t="shared" si="21"/>
        <v>#REF!</v>
      </c>
    </row>
    <row r="135" spans="1:30" ht="49.5" x14ac:dyDescent="0.25">
      <c r="A135" s="30">
        <v>132</v>
      </c>
      <c r="B135" s="34" t="s">
        <v>208</v>
      </c>
      <c r="C135" s="38" t="s">
        <v>146</v>
      </c>
      <c r="D135" s="36" t="s">
        <v>19</v>
      </c>
      <c r="E135" s="30" t="s">
        <v>82</v>
      </c>
      <c r="F135" s="30">
        <v>7</v>
      </c>
      <c r="G135" s="30">
        <v>8</v>
      </c>
      <c r="H135" s="43">
        <v>175000</v>
      </c>
      <c r="I135" s="42">
        <f t="shared" si="19"/>
        <v>101500</v>
      </c>
      <c r="M135" s="12"/>
      <c r="N135" s="6">
        <v>0</v>
      </c>
      <c r="O135" s="5"/>
      <c r="P135" s="5">
        <v>2023</v>
      </c>
      <c r="T135" s="6">
        <v>1.0675791274593669</v>
      </c>
      <c r="U135" s="15">
        <v>186826.34730538921</v>
      </c>
      <c r="V135" s="15">
        <v>18682.634730538921</v>
      </c>
      <c r="W135" s="16">
        <v>50443.113772455094</v>
      </c>
      <c r="X135" s="16">
        <v>136383.2335329341</v>
      </c>
      <c r="Y135" s="17">
        <v>0.06</v>
      </c>
      <c r="Z135" s="16">
        <v>8182.9940119760458</v>
      </c>
      <c r="AA135" s="49">
        <f t="shared" si="20"/>
        <v>1.263056547004513</v>
      </c>
      <c r="AB135" s="16">
        <v>128200.23952095806</v>
      </c>
      <c r="AC135" s="13" t="e">
        <f>H135*F135/#REF!*0.9</f>
        <v>#REF!</v>
      </c>
      <c r="AD135" s="18" t="e">
        <f t="shared" si="21"/>
        <v>#REF!</v>
      </c>
    </row>
    <row r="136" spans="1:30" ht="49.5" x14ac:dyDescent="0.25">
      <c r="A136" s="30">
        <v>133</v>
      </c>
      <c r="B136" s="34" t="s">
        <v>209</v>
      </c>
      <c r="C136" s="38" t="s">
        <v>210</v>
      </c>
      <c r="D136" s="36" t="s">
        <v>19</v>
      </c>
      <c r="E136" s="30" t="s">
        <v>82</v>
      </c>
      <c r="F136" s="30">
        <v>7</v>
      </c>
      <c r="G136" s="30">
        <v>8</v>
      </c>
      <c r="H136" s="43">
        <v>663000</v>
      </c>
      <c r="I136" s="42">
        <f t="shared" si="19"/>
        <v>384540</v>
      </c>
      <c r="M136" s="12"/>
      <c r="N136" s="6">
        <v>265200</v>
      </c>
      <c r="O136" s="5"/>
      <c r="P136" s="5">
        <v>2023</v>
      </c>
      <c r="T136" s="6">
        <v>1.0675791274593669</v>
      </c>
      <c r="U136" s="15">
        <v>707804.9615055602</v>
      </c>
      <c r="V136" s="15">
        <v>70780.49615055602</v>
      </c>
      <c r="W136" s="16">
        <v>191107.33960650125</v>
      </c>
      <c r="X136" s="16">
        <v>516697.62189905893</v>
      </c>
      <c r="Y136" s="17">
        <v>0.06</v>
      </c>
      <c r="Z136" s="16">
        <v>31001.857313943536</v>
      </c>
      <c r="AA136" s="49">
        <f t="shared" si="20"/>
        <v>1.2630565470045128</v>
      </c>
      <c r="AB136" s="16">
        <v>485695.76458511536</v>
      </c>
      <c r="AC136" s="13" t="e">
        <f>H136*F136/#REF!*0.9</f>
        <v>#REF!</v>
      </c>
      <c r="AD136" s="18" t="e">
        <f t="shared" si="21"/>
        <v>#REF!</v>
      </c>
    </row>
    <row r="137" spans="1:30" ht="16.5" x14ac:dyDescent="0.25">
      <c r="A137" s="30">
        <v>134</v>
      </c>
      <c r="B137" s="34" t="s">
        <v>211</v>
      </c>
      <c r="C137" s="38"/>
      <c r="D137" s="36" t="s">
        <v>19</v>
      </c>
      <c r="E137" s="30" t="s">
        <v>82</v>
      </c>
      <c r="F137" s="30">
        <v>7</v>
      </c>
      <c r="G137" s="30">
        <v>8</v>
      </c>
      <c r="H137" s="43">
        <v>90000</v>
      </c>
      <c r="I137" s="42">
        <f t="shared" si="19"/>
        <v>52200</v>
      </c>
      <c r="M137" s="12"/>
      <c r="N137" s="6">
        <v>0</v>
      </c>
      <c r="O137" s="5"/>
      <c r="P137" s="5">
        <v>2023</v>
      </c>
      <c r="T137" s="6">
        <v>1.0675791274593669</v>
      </c>
      <c r="U137" s="15">
        <v>96082.121471343024</v>
      </c>
      <c r="V137" s="15">
        <v>9608.2121471343035</v>
      </c>
      <c r="W137" s="16">
        <v>25942.172797262618</v>
      </c>
      <c r="X137" s="16">
        <v>70139.948674080399</v>
      </c>
      <c r="Y137" s="17">
        <v>0.06</v>
      </c>
      <c r="Z137" s="16">
        <v>4208.396920444824</v>
      </c>
      <c r="AA137" s="49">
        <f t="shared" si="20"/>
        <v>1.263056547004513</v>
      </c>
      <c r="AB137" s="16">
        <v>65931.551753635576</v>
      </c>
      <c r="AC137" s="13" t="e">
        <f>H137*F137/#REF!*0.9</f>
        <v>#REF!</v>
      </c>
      <c r="AD137" s="18" t="e">
        <f t="shared" si="21"/>
        <v>#REF!</v>
      </c>
    </row>
    <row r="138" spans="1:30" ht="33" x14ac:dyDescent="0.25">
      <c r="A138" s="30">
        <v>135</v>
      </c>
      <c r="B138" s="34" t="s">
        <v>212</v>
      </c>
      <c r="C138" s="38" t="s">
        <v>213</v>
      </c>
      <c r="D138" s="36" t="s">
        <v>19</v>
      </c>
      <c r="E138" s="30" t="s">
        <v>82</v>
      </c>
      <c r="F138" s="30">
        <v>7</v>
      </c>
      <c r="G138" s="30">
        <v>8</v>
      </c>
      <c r="H138" s="43">
        <v>200000</v>
      </c>
      <c r="I138" s="42">
        <f t="shared" si="19"/>
        <v>116000</v>
      </c>
      <c r="M138" s="12"/>
      <c r="N138" s="6">
        <v>0</v>
      </c>
      <c r="O138" s="5"/>
      <c r="P138" s="5">
        <v>2023</v>
      </c>
      <c r="T138" s="6">
        <v>1.0675791274593669</v>
      </c>
      <c r="U138" s="15">
        <v>213515.82549187337</v>
      </c>
      <c r="V138" s="15">
        <v>21351.58254918734</v>
      </c>
      <c r="W138" s="16">
        <v>57649.27288280581</v>
      </c>
      <c r="X138" s="16">
        <v>155866.55260906756</v>
      </c>
      <c r="Y138" s="17">
        <v>0.06</v>
      </c>
      <c r="Z138" s="16">
        <v>9351.9931565440529</v>
      </c>
      <c r="AA138" s="49">
        <f t="shared" si="20"/>
        <v>1.263056547004513</v>
      </c>
      <c r="AB138" s="16">
        <v>146514.55945252351</v>
      </c>
      <c r="AC138" s="13" t="e">
        <f>H138*F138/#REF!*0.9</f>
        <v>#REF!</v>
      </c>
      <c r="AD138" s="18" t="e">
        <f t="shared" si="21"/>
        <v>#REF!</v>
      </c>
    </row>
    <row r="139" spans="1:30" ht="49.5" x14ac:dyDescent="0.25">
      <c r="A139" s="30">
        <v>136</v>
      </c>
      <c r="B139" s="34" t="s">
        <v>214</v>
      </c>
      <c r="C139" s="38" t="s">
        <v>185</v>
      </c>
      <c r="D139" s="36" t="s">
        <v>19</v>
      </c>
      <c r="E139" s="30" t="s">
        <v>82</v>
      </c>
      <c r="F139" s="30">
        <v>7</v>
      </c>
      <c r="G139" s="30">
        <v>8</v>
      </c>
      <c r="H139" s="43">
        <v>34300</v>
      </c>
      <c r="I139" s="42">
        <f t="shared" si="19"/>
        <v>19894</v>
      </c>
      <c r="M139" s="12"/>
      <c r="N139" s="6">
        <v>0</v>
      </c>
      <c r="O139" s="5"/>
      <c r="P139" s="5">
        <v>2023</v>
      </c>
      <c r="T139" s="6">
        <v>1.0675791274593669</v>
      </c>
      <c r="U139" s="15">
        <v>36617.964071856288</v>
      </c>
      <c r="V139" s="15">
        <v>3661.7964071856291</v>
      </c>
      <c r="W139" s="16">
        <v>9886.8502994011978</v>
      </c>
      <c r="X139" s="16">
        <v>26731.11377245509</v>
      </c>
      <c r="Y139" s="17">
        <v>0.06</v>
      </c>
      <c r="Z139" s="16">
        <v>1603.8668263473053</v>
      </c>
      <c r="AA139" s="49">
        <f t="shared" si="20"/>
        <v>1.2630565470045132</v>
      </c>
      <c r="AB139" s="16">
        <v>25127.246946107785</v>
      </c>
      <c r="AC139" s="13" t="e">
        <f>H139*F139/#REF!*0.9</f>
        <v>#REF!</v>
      </c>
      <c r="AD139" s="18" t="e">
        <f t="shared" si="21"/>
        <v>#REF!</v>
      </c>
    </row>
    <row r="140" spans="1:30" ht="16.5" x14ac:dyDescent="0.25">
      <c r="A140" s="30">
        <v>137</v>
      </c>
      <c r="B140" s="34" t="s">
        <v>215</v>
      </c>
      <c r="C140" s="38"/>
      <c r="D140" s="36" t="s">
        <v>19</v>
      </c>
      <c r="E140" s="30" t="s">
        <v>82</v>
      </c>
      <c r="F140" s="30">
        <v>7</v>
      </c>
      <c r="G140" s="30">
        <v>8</v>
      </c>
      <c r="H140" s="43">
        <v>17750</v>
      </c>
      <c r="I140" s="42">
        <f t="shared" si="19"/>
        <v>10295</v>
      </c>
      <c r="M140" s="12"/>
      <c r="N140" s="6">
        <v>0</v>
      </c>
      <c r="O140" s="5"/>
      <c r="P140" s="5">
        <v>2023</v>
      </c>
      <c r="T140" s="6">
        <v>1.0675791274593669</v>
      </c>
      <c r="U140" s="15">
        <v>18949.529512403762</v>
      </c>
      <c r="V140" s="15">
        <v>1894.9529512403763</v>
      </c>
      <c r="W140" s="16">
        <v>5116.3729683490164</v>
      </c>
      <c r="X140" s="16">
        <v>13833.156544054746</v>
      </c>
      <c r="Y140" s="17">
        <v>0.06</v>
      </c>
      <c r="Z140" s="16">
        <v>829.98939264328476</v>
      </c>
      <c r="AA140" s="49">
        <f t="shared" si="20"/>
        <v>1.263056547004513</v>
      </c>
      <c r="AB140" s="16">
        <v>13003.167151411461</v>
      </c>
      <c r="AC140" s="13" t="e">
        <f>H140*F140/#REF!*0.9</f>
        <v>#REF!</v>
      </c>
      <c r="AD140" s="18" t="e">
        <f t="shared" si="21"/>
        <v>#REF!</v>
      </c>
    </row>
    <row r="141" spans="1:30" ht="33" x14ac:dyDescent="0.25">
      <c r="A141" s="30">
        <v>138</v>
      </c>
      <c r="B141" s="34" t="s">
        <v>216</v>
      </c>
      <c r="C141" s="38" t="s">
        <v>217</v>
      </c>
      <c r="D141" s="36" t="s">
        <v>19</v>
      </c>
      <c r="E141" s="30" t="s">
        <v>82</v>
      </c>
      <c r="F141" s="30">
        <v>7</v>
      </c>
      <c r="G141" s="30">
        <v>8</v>
      </c>
      <c r="H141" s="43">
        <v>150000</v>
      </c>
      <c r="I141" s="42">
        <f t="shared" si="19"/>
        <v>87000</v>
      </c>
      <c r="M141" s="19"/>
      <c r="N141" s="6">
        <v>15000</v>
      </c>
      <c r="O141" s="5"/>
      <c r="P141" s="5">
        <v>2023</v>
      </c>
      <c r="T141" s="6">
        <v>1.0675791274593669</v>
      </c>
      <c r="U141" s="15">
        <v>160136.86911890504</v>
      </c>
      <c r="V141" s="15">
        <v>16013.686911890505</v>
      </c>
      <c r="W141" s="16">
        <v>43236.954662104356</v>
      </c>
      <c r="X141" s="16">
        <v>116899.91445680069</v>
      </c>
      <c r="Y141" s="17">
        <v>0.06</v>
      </c>
      <c r="Z141" s="16">
        <v>7013.9948674080415</v>
      </c>
      <c r="AA141" s="49">
        <f t="shared" si="20"/>
        <v>1.2630565470045132</v>
      </c>
      <c r="AB141" s="16">
        <v>109885.91958939265</v>
      </c>
      <c r="AC141" s="13" t="e">
        <f>H141*F141/#REF!*0.9</f>
        <v>#REF!</v>
      </c>
      <c r="AD141" s="18" t="e">
        <f t="shared" si="21"/>
        <v>#REF!</v>
      </c>
    </row>
    <row r="142" spans="1:30" ht="16.5" x14ac:dyDescent="0.25">
      <c r="A142" s="30">
        <v>139</v>
      </c>
      <c r="B142" s="34" t="s">
        <v>215</v>
      </c>
      <c r="C142" s="38"/>
      <c r="D142" s="36" t="s">
        <v>19</v>
      </c>
      <c r="E142" s="30" t="s">
        <v>82</v>
      </c>
      <c r="F142" s="30">
        <v>7</v>
      </c>
      <c r="G142" s="30">
        <v>8</v>
      </c>
      <c r="H142" s="43">
        <v>35200</v>
      </c>
      <c r="I142" s="42">
        <f t="shared" si="19"/>
        <v>20416</v>
      </c>
      <c r="M142" s="19"/>
      <c r="N142" s="6">
        <v>0</v>
      </c>
      <c r="O142" s="5"/>
      <c r="P142" s="5">
        <v>2023</v>
      </c>
      <c r="T142" s="6">
        <v>1.0675791274593669</v>
      </c>
      <c r="U142" s="15">
        <v>37578.785286569713</v>
      </c>
      <c r="V142" s="15">
        <v>3757.8785286569714</v>
      </c>
      <c r="W142" s="16">
        <v>10146.272027373823</v>
      </c>
      <c r="X142" s="16">
        <v>27432.51325919589</v>
      </c>
      <c r="Y142" s="17">
        <v>0.06</v>
      </c>
      <c r="Z142" s="16">
        <v>1645.9507955517533</v>
      </c>
      <c r="AA142" s="49">
        <f t="shared" si="20"/>
        <v>1.263056547004513</v>
      </c>
      <c r="AB142" s="16">
        <v>25786.562463644135</v>
      </c>
      <c r="AC142" s="13" t="e">
        <f>H142*F142/#REF!*0.9</f>
        <v>#REF!</v>
      </c>
      <c r="AD142" s="18" t="e">
        <f t="shared" si="21"/>
        <v>#REF!</v>
      </c>
    </row>
    <row r="143" spans="1:30" ht="16.5" x14ac:dyDescent="0.25">
      <c r="A143" s="30"/>
      <c r="B143" s="25" t="s">
        <v>218</v>
      </c>
      <c r="C143" s="30"/>
      <c r="D143" s="27"/>
      <c r="E143" s="27"/>
      <c r="F143" s="30"/>
      <c r="G143" s="30"/>
      <c r="H143" s="43"/>
      <c r="I143" s="42"/>
      <c r="M143" s="5"/>
      <c r="N143" s="5"/>
      <c r="O143" s="5"/>
      <c r="P143" s="5"/>
      <c r="T143" s="6"/>
      <c r="U143" s="15"/>
      <c r="V143" s="15"/>
      <c r="W143" s="16"/>
      <c r="X143" s="16"/>
      <c r="Y143" s="17"/>
      <c r="Z143" s="16"/>
      <c r="AA143" s="49" t="e">
        <f t="shared" si="20"/>
        <v>#DIV/0!</v>
      </c>
      <c r="AB143" s="16"/>
      <c r="AC143" s="13"/>
      <c r="AD143" s="18"/>
    </row>
    <row r="144" spans="1:30" ht="49.5" x14ac:dyDescent="0.25">
      <c r="A144" s="30">
        <v>140</v>
      </c>
      <c r="B144" s="27" t="s">
        <v>219</v>
      </c>
      <c r="C144" s="29" t="s">
        <v>220</v>
      </c>
      <c r="D144" s="29" t="s">
        <v>19</v>
      </c>
      <c r="E144" s="30" t="s">
        <v>45</v>
      </c>
      <c r="F144" s="30">
        <v>12</v>
      </c>
      <c r="G144" s="30">
        <f t="shared" ref="G144:G192" si="22">20-F144</f>
        <v>8</v>
      </c>
      <c r="H144" s="43">
        <v>400000</v>
      </c>
      <c r="I144" s="42">
        <f t="shared" ref="I144:I154" si="23">+H144-H144*0.9*F144/(F144+G144)</f>
        <v>184000</v>
      </c>
      <c r="M144" s="8"/>
      <c r="N144" s="6">
        <v>0</v>
      </c>
      <c r="O144" s="5"/>
      <c r="P144" s="5">
        <v>2023</v>
      </c>
      <c r="T144" s="6">
        <v>1.248</v>
      </c>
      <c r="U144" s="15">
        <v>499200</v>
      </c>
      <c r="V144" s="15">
        <v>49920</v>
      </c>
      <c r="W144" s="16">
        <v>247104</v>
      </c>
      <c r="X144" s="16">
        <v>252096</v>
      </c>
      <c r="Y144" s="17">
        <v>0.11</v>
      </c>
      <c r="Z144" s="16">
        <v>27730.560000000001</v>
      </c>
      <c r="AA144" s="49">
        <f t="shared" si="20"/>
        <v>1.2193773913043477</v>
      </c>
      <c r="AB144" s="16">
        <v>224365.44</v>
      </c>
      <c r="AC144" s="13" t="e">
        <f>H144*F144/#REF!*0.9</f>
        <v>#REF!</v>
      </c>
      <c r="AD144" s="18" t="e">
        <f t="shared" si="21"/>
        <v>#REF!</v>
      </c>
    </row>
    <row r="145" spans="1:30" ht="49.5" x14ac:dyDescent="0.25">
      <c r="A145" s="30">
        <v>141</v>
      </c>
      <c r="B145" s="27" t="s">
        <v>221</v>
      </c>
      <c r="C145" s="29" t="s">
        <v>222</v>
      </c>
      <c r="D145" s="29" t="s">
        <v>40</v>
      </c>
      <c r="E145" s="30" t="s">
        <v>47</v>
      </c>
      <c r="F145" s="30">
        <v>11</v>
      </c>
      <c r="G145" s="30">
        <v>4</v>
      </c>
      <c r="H145" s="43">
        <v>114000</v>
      </c>
      <c r="I145" s="42">
        <f t="shared" si="23"/>
        <v>38760</v>
      </c>
      <c r="M145" s="8"/>
      <c r="N145" s="6">
        <v>0</v>
      </c>
      <c r="O145" s="5"/>
      <c r="P145" s="5">
        <v>2023</v>
      </c>
      <c r="T145" s="6">
        <v>1.2344213649851632</v>
      </c>
      <c r="U145" s="15">
        <v>140724.03560830859</v>
      </c>
      <c r="V145" s="15">
        <v>14072.40356083086</v>
      </c>
      <c r="W145" s="16">
        <v>63325.816023738866</v>
      </c>
      <c r="X145" s="16">
        <v>77398.219584569728</v>
      </c>
      <c r="Y145" s="17">
        <v>0.1</v>
      </c>
      <c r="Z145" s="16">
        <v>7739.8219584569733</v>
      </c>
      <c r="AA145" s="49">
        <f t="shared" si="20"/>
        <v>1.797172281375458</v>
      </c>
      <c r="AB145" s="16">
        <v>69658.397626112754</v>
      </c>
      <c r="AC145" s="13" t="e">
        <f>H145*F145/#REF!*0.9</f>
        <v>#REF!</v>
      </c>
      <c r="AD145" s="18" t="e">
        <f t="shared" si="21"/>
        <v>#REF!</v>
      </c>
    </row>
    <row r="146" spans="1:30" ht="49.5" x14ac:dyDescent="0.25">
      <c r="A146" s="30">
        <v>142</v>
      </c>
      <c r="B146" s="27" t="s">
        <v>423</v>
      </c>
      <c r="C146" s="29" t="s">
        <v>222</v>
      </c>
      <c r="D146" s="29" t="s">
        <v>40</v>
      </c>
      <c r="E146" s="30" t="s">
        <v>47</v>
      </c>
      <c r="F146" s="30">
        <v>11</v>
      </c>
      <c r="G146" s="30">
        <f t="shared" si="22"/>
        <v>9</v>
      </c>
      <c r="H146" s="43">
        <v>1130000</v>
      </c>
      <c r="I146" s="42">
        <f t="shared" si="23"/>
        <v>570650</v>
      </c>
      <c r="M146" s="8"/>
      <c r="N146" s="6">
        <v>113000</v>
      </c>
      <c r="O146" s="5"/>
      <c r="P146" s="5">
        <v>2023</v>
      </c>
      <c r="T146" s="6">
        <v>1.2344213649851632</v>
      </c>
      <c r="U146" s="15">
        <v>1394896.1424332345</v>
      </c>
      <c r="V146" s="15">
        <v>139489.61424332345</v>
      </c>
      <c r="W146" s="16">
        <v>627703.26409495552</v>
      </c>
      <c r="X146" s="16">
        <v>767192.87833827897</v>
      </c>
      <c r="Y146" s="17">
        <v>0.1</v>
      </c>
      <c r="Z146" s="16">
        <v>76719.287833827897</v>
      </c>
      <c r="AA146" s="49">
        <f t="shared" si="20"/>
        <v>1.2099773775597145</v>
      </c>
      <c r="AB146" s="16">
        <v>690473.59050445107</v>
      </c>
      <c r="AC146" s="13" t="e">
        <f>H146*F146/#REF!*0.9</f>
        <v>#REF!</v>
      </c>
      <c r="AD146" s="18" t="e">
        <f t="shared" si="21"/>
        <v>#REF!</v>
      </c>
    </row>
    <row r="147" spans="1:30" ht="49.5" x14ac:dyDescent="0.25">
      <c r="A147" s="30">
        <v>143</v>
      </c>
      <c r="B147" s="27" t="s">
        <v>223</v>
      </c>
      <c r="C147" s="29" t="s">
        <v>222</v>
      </c>
      <c r="D147" s="29" t="s">
        <v>40</v>
      </c>
      <c r="E147" s="30" t="s">
        <v>47</v>
      </c>
      <c r="F147" s="30">
        <v>11</v>
      </c>
      <c r="G147" s="30">
        <v>4</v>
      </c>
      <c r="H147" s="43">
        <v>795000</v>
      </c>
      <c r="I147" s="42">
        <f t="shared" si="23"/>
        <v>270300</v>
      </c>
      <c r="M147" s="8"/>
      <c r="N147" s="6">
        <v>0</v>
      </c>
      <c r="O147" s="5"/>
      <c r="P147" s="5">
        <v>2023</v>
      </c>
      <c r="T147" s="6">
        <v>1.2344213649851632</v>
      </c>
      <c r="U147" s="15">
        <v>981364.98516320472</v>
      </c>
      <c r="V147" s="15">
        <v>98136.498516320484</v>
      </c>
      <c r="W147" s="16">
        <v>441614.24332344218</v>
      </c>
      <c r="X147" s="16">
        <v>539750.74183976254</v>
      </c>
      <c r="Y147" s="17">
        <v>0.1</v>
      </c>
      <c r="Z147" s="16">
        <v>53975.074183976256</v>
      </c>
      <c r="AA147" s="49">
        <f t="shared" si="20"/>
        <v>1.7971722813754578</v>
      </c>
      <c r="AB147" s="16">
        <v>485775.66765578627</v>
      </c>
      <c r="AC147" s="13" t="e">
        <f>H147*F147/#REF!*0.9</f>
        <v>#REF!</v>
      </c>
      <c r="AD147" s="18" t="e">
        <f t="shared" si="21"/>
        <v>#REF!</v>
      </c>
    </row>
    <row r="148" spans="1:30" ht="49.5" x14ac:dyDescent="0.25">
      <c r="A148" s="30">
        <v>144</v>
      </c>
      <c r="B148" s="27" t="s">
        <v>424</v>
      </c>
      <c r="C148" s="29" t="s">
        <v>222</v>
      </c>
      <c r="D148" s="29" t="s">
        <v>40</v>
      </c>
      <c r="E148" s="30" t="s">
        <v>47</v>
      </c>
      <c r="F148" s="30">
        <v>11</v>
      </c>
      <c r="G148" s="30">
        <v>4</v>
      </c>
      <c r="H148" s="43">
        <v>72000</v>
      </c>
      <c r="I148" s="42">
        <f t="shared" si="23"/>
        <v>24480</v>
      </c>
      <c r="M148" s="6"/>
      <c r="N148" s="6">
        <v>0</v>
      </c>
      <c r="O148" s="5"/>
      <c r="P148" s="5">
        <v>2023</v>
      </c>
      <c r="T148" s="6">
        <v>1.2344213649851632</v>
      </c>
      <c r="U148" s="15">
        <v>88878.338278931755</v>
      </c>
      <c r="V148" s="15">
        <v>8887.8338278931751</v>
      </c>
      <c r="W148" s="16">
        <v>39995.252225519289</v>
      </c>
      <c r="X148" s="16">
        <v>48883.086053412466</v>
      </c>
      <c r="Y148" s="17">
        <v>0.1</v>
      </c>
      <c r="Z148" s="16">
        <v>4888.3086053412471</v>
      </c>
      <c r="AA148" s="49">
        <f t="shared" si="20"/>
        <v>1.7971722813754583</v>
      </c>
      <c r="AB148" s="16">
        <v>43994.777448071218</v>
      </c>
      <c r="AC148" s="13" t="e">
        <f>H148*F148/#REF!*0.9</f>
        <v>#REF!</v>
      </c>
      <c r="AD148" s="18" t="e">
        <f t="shared" si="21"/>
        <v>#REF!</v>
      </c>
    </row>
    <row r="149" spans="1:30" ht="33" x14ac:dyDescent="0.25">
      <c r="A149" s="30">
        <v>145</v>
      </c>
      <c r="B149" s="27" t="s">
        <v>224</v>
      </c>
      <c r="C149" s="29" t="s">
        <v>37</v>
      </c>
      <c r="D149" s="29" t="s">
        <v>40</v>
      </c>
      <c r="E149" s="30" t="s">
        <v>47</v>
      </c>
      <c r="F149" s="30">
        <v>11</v>
      </c>
      <c r="G149" s="30">
        <v>4</v>
      </c>
      <c r="H149" s="43">
        <v>183400</v>
      </c>
      <c r="I149" s="42">
        <f t="shared" si="23"/>
        <v>62356</v>
      </c>
      <c r="M149" s="8"/>
      <c r="N149" s="6">
        <v>0</v>
      </c>
      <c r="O149" s="5"/>
      <c r="P149" s="5">
        <v>2023</v>
      </c>
      <c r="T149" s="6">
        <v>1.2344213649851632</v>
      </c>
      <c r="U149" s="15">
        <v>226392.87833827894</v>
      </c>
      <c r="V149" s="15">
        <v>22639.287833827897</v>
      </c>
      <c r="W149" s="16">
        <v>101876.79525222552</v>
      </c>
      <c r="X149" s="16">
        <v>124516.08308605342</v>
      </c>
      <c r="Y149" s="17">
        <v>0.1</v>
      </c>
      <c r="Z149" s="16">
        <v>12451.608308605342</v>
      </c>
      <c r="AA149" s="49">
        <f t="shared" si="20"/>
        <v>1.7971722813754583</v>
      </c>
      <c r="AB149" s="16">
        <v>112064.47477744808</v>
      </c>
      <c r="AC149" s="13" t="e">
        <f>H149*F149/#REF!*0.9</f>
        <v>#REF!</v>
      </c>
      <c r="AD149" s="18" t="e">
        <f t="shared" si="21"/>
        <v>#REF!</v>
      </c>
    </row>
    <row r="150" spans="1:30" ht="33" x14ac:dyDescent="0.25">
      <c r="A150" s="30">
        <v>146</v>
      </c>
      <c r="B150" s="27" t="s">
        <v>225</v>
      </c>
      <c r="C150" s="29" t="s">
        <v>69</v>
      </c>
      <c r="D150" s="29" t="s">
        <v>40</v>
      </c>
      <c r="E150" s="30" t="s">
        <v>47</v>
      </c>
      <c r="F150" s="30">
        <v>11</v>
      </c>
      <c r="G150" s="30">
        <v>4</v>
      </c>
      <c r="H150" s="43">
        <v>629216</v>
      </c>
      <c r="I150" s="42">
        <f t="shared" si="23"/>
        <v>213933.44</v>
      </c>
      <c r="M150" s="8"/>
      <c r="N150" s="6">
        <v>62921.600000000006</v>
      </c>
      <c r="O150" s="5"/>
      <c r="P150" s="5">
        <v>2023</v>
      </c>
      <c r="T150" s="6">
        <v>1.2344213649851632</v>
      </c>
      <c r="U150" s="15">
        <v>776717.67359050445</v>
      </c>
      <c r="V150" s="15">
        <v>77671.767359050442</v>
      </c>
      <c r="W150" s="16">
        <v>349522.953115727</v>
      </c>
      <c r="X150" s="16">
        <v>427194.72047477745</v>
      </c>
      <c r="Y150" s="17">
        <v>0.1</v>
      </c>
      <c r="Z150" s="16">
        <v>42719.47204747775</v>
      </c>
      <c r="AA150" s="49">
        <f t="shared" si="20"/>
        <v>1.7971722813754583</v>
      </c>
      <c r="AB150" s="16">
        <v>384475.24842729972</v>
      </c>
      <c r="AC150" s="13" t="e">
        <f>H150*F150/#REF!*0.9</f>
        <v>#REF!</v>
      </c>
      <c r="AD150" s="18" t="e">
        <f t="shared" si="21"/>
        <v>#REF!</v>
      </c>
    </row>
    <row r="151" spans="1:30" ht="49.5" x14ac:dyDescent="0.25">
      <c r="A151" s="30">
        <v>147</v>
      </c>
      <c r="B151" s="27" t="s">
        <v>226</v>
      </c>
      <c r="C151" s="29" t="s">
        <v>222</v>
      </c>
      <c r="D151" s="29" t="s">
        <v>40</v>
      </c>
      <c r="E151" s="30" t="s">
        <v>47</v>
      </c>
      <c r="F151" s="30">
        <v>11</v>
      </c>
      <c r="G151" s="30">
        <v>9</v>
      </c>
      <c r="H151" s="43">
        <v>1436000</v>
      </c>
      <c r="I151" s="42">
        <f t="shared" si="23"/>
        <v>725180</v>
      </c>
      <c r="M151" s="6"/>
      <c r="N151" s="6">
        <v>143600</v>
      </c>
      <c r="O151" s="5"/>
      <c r="P151" s="5">
        <v>2023</v>
      </c>
      <c r="T151" s="6">
        <v>1.2344213649851632</v>
      </c>
      <c r="U151" s="15">
        <v>1772629.0801186943</v>
      </c>
      <c r="V151" s="15">
        <v>177262.90801186944</v>
      </c>
      <c r="W151" s="16">
        <v>797683.08605341241</v>
      </c>
      <c r="X151" s="16">
        <v>974945.99406528194</v>
      </c>
      <c r="Y151" s="17">
        <v>0.1</v>
      </c>
      <c r="Z151" s="16">
        <v>97494.599406528199</v>
      </c>
      <c r="AA151" s="49">
        <f t="shared" si="20"/>
        <v>1.2099773775597145</v>
      </c>
      <c r="AB151" s="16">
        <v>877451.39465875376</v>
      </c>
      <c r="AC151" s="13" t="e">
        <f>H151*F151/#REF!*0.9</f>
        <v>#REF!</v>
      </c>
      <c r="AD151" s="18" t="e">
        <f t="shared" si="21"/>
        <v>#REF!</v>
      </c>
    </row>
    <row r="152" spans="1:30" ht="49.5" x14ac:dyDescent="0.25">
      <c r="A152" s="30">
        <v>148</v>
      </c>
      <c r="B152" s="27" t="s">
        <v>227</v>
      </c>
      <c r="C152" s="29" t="s">
        <v>222</v>
      </c>
      <c r="D152" s="29" t="s">
        <v>40</v>
      </c>
      <c r="E152" s="30" t="s">
        <v>47</v>
      </c>
      <c r="F152" s="30">
        <v>11</v>
      </c>
      <c r="G152" s="30">
        <f t="shared" si="22"/>
        <v>9</v>
      </c>
      <c r="H152" s="43">
        <v>76000</v>
      </c>
      <c r="I152" s="42">
        <f t="shared" si="23"/>
        <v>38380</v>
      </c>
      <c r="M152" s="6"/>
      <c r="N152" s="6">
        <v>0</v>
      </c>
      <c r="O152" s="5"/>
      <c r="P152" s="5">
        <v>2023</v>
      </c>
      <c r="T152" s="6">
        <v>1.2344213649851632</v>
      </c>
      <c r="U152" s="15">
        <v>93816.023738872405</v>
      </c>
      <c r="V152" s="15">
        <v>9381.6023738872409</v>
      </c>
      <c r="W152" s="16">
        <v>42217.21068249258</v>
      </c>
      <c r="X152" s="16">
        <v>51598.813056379826</v>
      </c>
      <c r="Y152" s="17">
        <v>0.1</v>
      </c>
      <c r="Z152" s="16">
        <v>5159.8813056379831</v>
      </c>
      <c r="AA152" s="49">
        <f t="shared" si="20"/>
        <v>1.2099773775597147</v>
      </c>
      <c r="AB152" s="16">
        <v>46438.931750741845</v>
      </c>
      <c r="AC152" s="13" t="e">
        <f>H152*F152/#REF!*0.9</f>
        <v>#REF!</v>
      </c>
      <c r="AD152" s="18" t="e">
        <f t="shared" si="21"/>
        <v>#REF!</v>
      </c>
    </row>
    <row r="153" spans="1:30" ht="49.5" x14ac:dyDescent="0.25">
      <c r="A153" s="30">
        <v>149</v>
      </c>
      <c r="B153" s="27" t="s">
        <v>228</v>
      </c>
      <c r="C153" s="29" t="s">
        <v>222</v>
      </c>
      <c r="D153" s="29" t="s">
        <v>40</v>
      </c>
      <c r="E153" s="30" t="s">
        <v>47</v>
      </c>
      <c r="F153" s="30">
        <v>11</v>
      </c>
      <c r="G153" s="30">
        <v>4</v>
      </c>
      <c r="H153" s="43">
        <v>218000</v>
      </c>
      <c r="I153" s="42">
        <f t="shared" si="23"/>
        <v>74120</v>
      </c>
      <c r="M153" s="6"/>
      <c r="N153" s="6">
        <v>0</v>
      </c>
      <c r="O153" s="5"/>
      <c r="P153" s="5">
        <v>2023</v>
      </c>
      <c r="T153" s="6">
        <v>1.2344213649851632</v>
      </c>
      <c r="U153" s="15">
        <v>269103.85756676557</v>
      </c>
      <c r="V153" s="15">
        <v>26910.385756676558</v>
      </c>
      <c r="W153" s="16">
        <v>121096.73590504451</v>
      </c>
      <c r="X153" s="16">
        <v>148007.12166172106</v>
      </c>
      <c r="Y153" s="17">
        <v>0.1</v>
      </c>
      <c r="Z153" s="16">
        <v>14800.712166172107</v>
      </c>
      <c r="AA153" s="49">
        <f t="shared" si="20"/>
        <v>1.797172281375458</v>
      </c>
      <c r="AB153" s="16">
        <v>133206.40949554896</v>
      </c>
      <c r="AC153" s="13" t="e">
        <f>H153*F153/#REF!*0.9</f>
        <v>#REF!</v>
      </c>
      <c r="AD153" s="18" t="e">
        <f t="shared" si="21"/>
        <v>#REF!</v>
      </c>
    </row>
    <row r="154" spans="1:30" ht="33" x14ac:dyDescent="0.25">
      <c r="A154" s="30">
        <v>150</v>
      </c>
      <c r="B154" s="27" t="s">
        <v>229</v>
      </c>
      <c r="C154" s="29"/>
      <c r="D154" s="29" t="s">
        <v>40</v>
      </c>
      <c r="E154" s="30" t="s">
        <v>47</v>
      </c>
      <c r="F154" s="30">
        <v>11</v>
      </c>
      <c r="G154" s="30">
        <v>4</v>
      </c>
      <c r="H154" s="43">
        <v>14729</v>
      </c>
      <c r="I154" s="42">
        <f t="shared" si="23"/>
        <v>5007.8599999999988</v>
      </c>
      <c r="M154" s="8"/>
      <c r="N154" s="6">
        <v>0</v>
      </c>
      <c r="O154" s="5"/>
      <c r="P154" s="5">
        <v>2023</v>
      </c>
      <c r="T154" s="6">
        <v>1.2344213649851632</v>
      </c>
      <c r="U154" s="15">
        <v>18181.792284866468</v>
      </c>
      <c r="V154" s="15">
        <v>1818.1792284866469</v>
      </c>
      <c r="W154" s="16">
        <v>8181.8065281899108</v>
      </c>
      <c r="X154" s="16">
        <v>9999.9857566765568</v>
      </c>
      <c r="Y154" s="17">
        <v>0.1</v>
      </c>
      <c r="Z154" s="16">
        <v>999.9985756676557</v>
      </c>
      <c r="AA154" s="49">
        <f t="shared" si="20"/>
        <v>1.7971722813754585</v>
      </c>
      <c r="AB154" s="16">
        <v>8999.9871810089007</v>
      </c>
      <c r="AC154" s="13" t="e">
        <f>H154*F154/#REF!*0.9</f>
        <v>#REF!</v>
      </c>
      <c r="AD154" s="18" t="e">
        <f t="shared" si="21"/>
        <v>#REF!</v>
      </c>
    </row>
    <row r="155" spans="1:30" ht="49.5" x14ac:dyDescent="0.25">
      <c r="A155" s="30">
        <v>151</v>
      </c>
      <c r="B155" s="27" t="s">
        <v>230</v>
      </c>
      <c r="C155" s="29" t="s">
        <v>231</v>
      </c>
      <c r="D155" s="29" t="s">
        <v>19</v>
      </c>
      <c r="E155" s="30" t="s">
        <v>47</v>
      </c>
      <c r="F155" s="30">
        <v>11</v>
      </c>
      <c r="G155" s="30">
        <v>4</v>
      </c>
      <c r="H155" s="43">
        <v>1650000</v>
      </c>
      <c r="I155" s="42">
        <f>0.9*(H155-H155*0.9*F155/(F155+G155))</f>
        <v>504900</v>
      </c>
      <c r="M155" s="6"/>
      <c r="N155" s="6">
        <v>165000</v>
      </c>
      <c r="O155" s="5"/>
      <c r="P155" s="5">
        <v>2023</v>
      </c>
      <c r="T155" s="6">
        <v>1.2344213649851632</v>
      </c>
      <c r="U155" s="15">
        <v>2036795.2522255192</v>
      </c>
      <c r="V155" s="15">
        <v>203679.52522255192</v>
      </c>
      <c r="W155" s="16">
        <v>916557.86350148357</v>
      </c>
      <c r="X155" s="16">
        <v>1120237.3887240356</v>
      </c>
      <c r="Y155" s="17">
        <v>0.1</v>
      </c>
      <c r="Z155" s="16">
        <v>112023.73887240357</v>
      </c>
      <c r="AA155" s="49">
        <f t="shared" si="20"/>
        <v>1.9968580904171758</v>
      </c>
      <c r="AB155" s="16">
        <v>1008213.6498516321</v>
      </c>
      <c r="AC155" s="13" t="e">
        <f>H155*F155/#REF!*0.9</f>
        <v>#REF!</v>
      </c>
      <c r="AD155" s="18" t="e">
        <f t="shared" si="21"/>
        <v>#REF!</v>
      </c>
    </row>
    <row r="156" spans="1:30" ht="33" x14ac:dyDescent="0.25">
      <c r="A156" s="30">
        <v>152</v>
      </c>
      <c r="B156" s="27" t="s">
        <v>232</v>
      </c>
      <c r="C156" s="29" t="s">
        <v>104</v>
      </c>
      <c r="D156" s="29" t="s">
        <v>24</v>
      </c>
      <c r="E156" s="30" t="s">
        <v>47</v>
      </c>
      <c r="F156" s="30">
        <v>11</v>
      </c>
      <c r="G156" s="30">
        <v>4</v>
      </c>
      <c r="H156" s="43">
        <v>195000</v>
      </c>
      <c r="I156" s="42">
        <f t="shared" ref="I156:I165" si="24">+H156-H156*0.9*F156/(F156+G156)</f>
        <v>66300</v>
      </c>
      <c r="M156" s="6"/>
      <c r="N156" s="6"/>
      <c r="O156" s="5"/>
      <c r="P156" s="5">
        <v>2023</v>
      </c>
      <c r="T156" s="6">
        <v>1.2344213649851632</v>
      </c>
      <c r="U156" s="15">
        <v>240712.16617210681</v>
      </c>
      <c r="V156" s="15">
        <v>24071.216617210681</v>
      </c>
      <c r="W156" s="16">
        <v>108320.47477744806</v>
      </c>
      <c r="X156" s="16">
        <v>132391.69139465876</v>
      </c>
      <c r="Y156" s="17">
        <v>0.1</v>
      </c>
      <c r="Z156" s="16">
        <v>13239.169139465877</v>
      </c>
      <c r="AA156" s="49">
        <f t="shared" si="20"/>
        <v>1.7971722813754583</v>
      </c>
      <c r="AB156" s="16">
        <v>119152.52225519289</v>
      </c>
      <c r="AC156" s="13" t="e">
        <f>H156*F156/#REF!*0.9</f>
        <v>#REF!</v>
      </c>
      <c r="AD156" s="18" t="e">
        <f t="shared" si="21"/>
        <v>#REF!</v>
      </c>
    </row>
    <row r="157" spans="1:30" ht="33" x14ac:dyDescent="0.25">
      <c r="A157" s="30">
        <v>153</v>
      </c>
      <c r="B157" s="33" t="s">
        <v>233</v>
      </c>
      <c r="C157" s="29" t="s">
        <v>37</v>
      </c>
      <c r="D157" s="29" t="s">
        <v>19</v>
      </c>
      <c r="E157" s="30" t="s">
        <v>59</v>
      </c>
      <c r="F157" s="30">
        <v>10</v>
      </c>
      <c r="G157" s="30">
        <f t="shared" si="22"/>
        <v>10</v>
      </c>
      <c r="H157" s="43">
        <v>196300</v>
      </c>
      <c r="I157" s="42">
        <f t="shared" si="24"/>
        <v>107965</v>
      </c>
      <c r="M157" s="8"/>
      <c r="N157" s="6">
        <v>0</v>
      </c>
      <c r="O157" s="5"/>
      <c r="P157" s="5">
        <v>2023</v>
      </c>
      <c r="T157" s="6">
        <v>1.1652661064425771</v>
      </c>
      <c r="U157" s="15">
        <v>228741.73669467788</v>
      </c>
      <c r="V157" s="15">
        <v>22874.173669467789</v>
      </c>
      <c r="W157" s="16">
        <v>92640.403361344535</v>
      </c>
      <c r="X157" s="16">
        <v>136101.33333333334</v>
      </c>
      <c r="Y157" s="17">
        <v>0.09</v>
      </c>
      <c r="Z157" s="16">
        <v>12249.12</v>
      </c>
      <c r="AA157" s="49">
        <f t="shared" si="20"/>
        <v>1.1471515151515153</v>
      </c>
      <c r="AB157" s="16">
        <v>123852.21333333335</v>
      </c>
      <c r="AC157" s="13" t="e">
        <f>H157*F157/#REF!*0.9</f>
        <v>#REF!</v>
      </c>
      <c r="AD157" s="18" t="e">
        <f t="shared" si="21"/>
        <v>#REF!</v>
      </c>
    </row>
    <row r="158" spans="1:30" ht="33" x14ac:dyDescent="0.25">
      <c r="A158" s="30">
        <v>154</v>
      </c>
      <c r="B158" s="33" t="s">
        <v>234</v>
      </c>
      <c r="C158" s="29" t="s">
        <v>81</v>
      </c>
      <c r="D158" s="29" t="s">
        <v>19</v>
      </c>
      <c r="E158" s="30" t="s">
        <v>59</v>
      </c>
      <c r="F158" s="30">
        <v>10</v>
      </c>
      <c r="G158" s="30">
        <v>5</v>
      </c>
      <c r="H158" s="43">
        <v>180000</v>
      </c>
      <c r="I158" s="42">
        <f t="shared" si="24"/>
        <v>72000</v>
      </c>
      <c r="M158" s="8"/>
      <c r="N158" s="6">
        <v>0</v>
      </c>
      <c r="O158" s="5"/>
      <c r="P158" s="5">
        <v>2023</v>
      </c>
      <c r="T158" s="6">
        <v>1.1652661064425771</v>
      </c>
      <c r="U158" s="15">
        <v>209747.89915966388</v>
      </c>
      <c r="V158" s="15">
        <v>20974.78991596639</v>
      </c>
      <c r="W158" s="16">
        <v>84947.899159663866</v>
      </c>
      <c r="X158" s="16">
        <v>124800.00000000001</v>
      </c>
      <c r="Y158" s="17">
        <v>0.09</v>
      </c>
      <c r="Z158" s="16">
        <v>11232</v>
      </c>
      <c r="AA158" s="49">
        <f t="shared" si="20"/>
        <v>1.5773333333333335</v>
      </c>
      <c r="AB158" s="16">
        <v>113568.00000000001</v>
      </c>
      <c r="AC158" s="13" t="e">
        <f>H158*F158/#REF!*0.9</f>
        <v>#REF!</v>
      </c>
      <c r="AD158" s="18" t="e">
        <f t="shared" si="21"/>
        <v>#REF!</v>
      </c>
    </row>
    <row r="159" spans="1:30" ht="33" x14ac:dyDescent="0.25">
      <c r="A159" s="30">
        <v>155</v>
      </c>
      <c r="B159" s="33" t="s">
        <v>235</v>
      </c>
      <c r="C159" s="29" t="s">
        <v>236</v>
      </c>
      <c r="D159" s="29"/>
      <c r="E159" s="30" t="s">
        <v>59</v>
      </c>
      <c r="F159" s="30">
        <v>10</v>
      </c>
      <c r="G159" s="30">
        <v>5</v>
      </c>
      <c r="H159" s="43">
        <v>281178</v>
      </c>
      <c r="I159" s="42">
        <f t="shared" si="24"/>
        <v>112471.20000000001</v>
      </c>
      <c r="M159" s="8"/>
      <c r="N159" s="6">
        <v>0</v>
      </c>
      <c r="O159" s="5"/>
      <c r="P159" s="5">
        <v>2023</v>
      </c>
      <c r="T159" s="6">
        <v>1.1652661064425771</v>
      </c>
      <c r="U159" s="15">
        <v>327647.19327731093</v>
      </c>
      <c r="V159" s="15">
        <v>32764.719327731094</v>
      </c>
      <c r="W159" s="16">
        <v>132697.11327731091</v>
      </c>
      <c r="X159" s="16">
        <v>194950.08000000002</v>
      </c>
      <c r="Y159" s="17">
        <v>0.09</v>
      </c>
      <c r="Z159" s="16">
        <v>17545.5072</v>
      </c>
      <c r="AA159" s="49">
        <f t="shared" si="20"/>
        <v>1.5773333333333335</v>
      </c>
      <c r="AB159" s="16">
        <v>177404.57280000002</v>
      </c>
      <c r="AC159" s="13" t="e">
        <f>H159*F159/#REF!*0.9</f>
        <v>#REF!</v>
      </c>
      <c r="AD159" s="18" t="e">
        <f t="shared" si="21"/>
        <v>#REF!</v>
      </c>
    </row>
    <row r="160" spans="1:30" ht="33" x14ac:dyDescent="0.25">
      <c r="A160" s="30">
        <v>156</v>
      </c>
      <c r="B160" s="33" t="s">
        <v>237</v>
      </c>
      <c r="C160" s="29" t="s">
        <v>37</v>
      </c>
      <c r="D160" s="29" t="s">
        <v>24</v>
      </c>
      <c r="E160" s="30" t="s">
        <v>59</v>
      </c>
      <c r="F160" s="30">
        <v>10</v>
      </c>
      <c r="G160" s="30">
        <f t="shared" si="22"/>
        <v>10</v>
      </c>
      <c r="H160" s="43">
        <v>394400</v>
      </c>
      <c r="I160" s="42">
        <f t="shared" si="24"/>
        <v>216920</v>
      </c>
      <c r="M160" s="8"/>
      <c r="N160" s="6">
        <v>0</v>
      </c>
      <c r="O160" s="5"/>
      <c r="P160" s="5">
        <v>2023</v>
      </c>
      <c r="T160" s="6">
        <v>1.1652661064425771</v>
      </c>
      <c r="U160" s="15">
        <v>459580.95238095243</v>
      </c>
      <c r="V160" s="15">
        <v>45958.095238095244</v>
      </c>
      <c r="W160" s="16">
        <v>186130.28571428574</v>
      </c>
      <c r="X160" s="16">
        <v>273450.66666666669</v>
      </c>
      <c r="Y160" s="17">
        <v>0.09</v>
      </c>
      <c r="Z160" s="16">
        <v>24610.560000000001</v>
      </c>
      <c r="AA160" s="49">
        <f t="shared" si="20"/>
        <v>1.1471515151515153</v>
      </c>
      <c r="AB160" s="16">
        <v>248840.10666666669</v>
      </c>
      <c r="AC160" s="13" t="e">
        <f>H160*F160/#REF!*0.9</f>
        <v>#REF!</v>
      </c>
      <c r="AD160" s="18" t="e">
        <f t="shared" si="21"/>
        <v>#REF!</v>
      </c>
    </row>
    <row r="161" spans="1:30" ht="33" x14ac:dyDescent="0.25">
      <c r="A161" s="30">
        <v>157</v>
      </c>
      <c r="B161" s="33" t="s">
        <v>238</v>
      </c>
      <c r="C161" s="29" t="s">
        <v>37</v>
      </c>
      <c r="D161" s="37" t="s">
        <v>19</v>
      </c>
      <c r="E161" s="30" t="s">
        <v>59</v>
      </c>
      <c r="F161" s="30">
        <v>10</v>
      </c>
      <c r="G161" s="30">
        <f t="shared" si="22"/>
        <v>10</v>
      </c>
      <c r="H161" s="43">
        <v>154522</v>
      </c>
      <c r="I161" s="42">
        <f t="shared" si="24"/>
        <v>84987.099999999991</v>
      </c>
      <c r="M161" s="8"/>
      <c r="N161" s="6">
        <v>0</v>
      </c>
      <c r="O161" s="5"/>
      <c r="P161" s="5">
        <v>2023</v>
      </c>
      <c r="T161" s="6">
        <v>1.1652661064425771</v>
      </c>
      <c r="U161" s="15">
        <v>180059.2492997199</v>
      </c>
      <c r="V161" s="15">
        <v>18005.924929971992</v>
      </c>
      <c r="W161" s="16">
        <v>72923.995966386559</v>
      </c>
      <c r="X161" s="16">
        <v>107135.25333333334</v>
      </c>
      <c r="Y161" s="17">
        <v>0.09</v>
      </c>
      <c r="Z161" s="16">
        <v>9642.1728000000003</v>
      </c>
      <c r="AA161" s="49">
        <f t="shared" si="20"/>
        <v>1.1471515151515153</v>
      </c>
      <c r="AB161" s="16">
        <v>97493.080533333341</v>
      </c>
      <c r="AC161" s="13" t="e">
        <f>H161*F161/#REF!*0.9</f>
        <v>#REF!</v>
      </c>
      <c r="AD161" s="18" t="e">
        <f t="shared" si="21"/>
        <v>#REF!</v>
      </c>
    </row>
    <row r="162" spans="1:30" ht="33" x14ac:dyDescent="0.25">
      <c r="A162" s="30">
        <v>158</v>
      </c>
      <c r="B162" s="34" t="s">
        <v>239</v>
      </c>
      <c r="C162" s="52" t="s">
        <v>37</v>
      </c>
      <c r="D162" s="37" t="s">
        <v>19</v>
      </c>
      <c r="E162" s="30" t="s">
        <v>64</v>
      </c>
      <c r="F162" s="30">
        <v>9</v>
      </c>
      <c r="G162" s="30">
        <f t="shared" si="22"/>
        <v>11</v>
      </c>
      <c r="H162" s="43">
        <v>411700</v>
      </c>
      <c r="I162" s="42">
        <f t="shared" si="24"/>
        <v>244961.5</v>
      </c>
      <c r="M162" s="9"/>
      <c r="N162" s="6">
        <v>41170</v>
      </c>
      <c r="O162" s="5"/>
      <c r="P162" s="5">
        <v>2023</v>
      </c>
      <c r="T162" s="6">
        <v>1.088055797733217</v>
      </c>
      <c r="U162" s="15">
        <v>447952.57192676543</v>
      </c>
      <c r="V162" s="15">
        <v>44795.257192676545</v>
      </c>
      <c r="W162" s="16">
        <v>161262.92589363555</v>
      </c>
      <c r="X162" s="16">
        <v>286689.64603312989</v>
      </c>
      <c r="Y162" s="17">
        <v>0.08</v>
      </c>
      <c r="Z162" s="16">
        <v>22935.171682650391</v>
      </c>
      <c r="AA162" s="49">
        <f t="shared" si="20"/>
        <v>1.0767180734543162</v>
      </c>
      <c r="AB162" s="16">
        <v>263754.47435047949</v>
      </c>
      <c r="AC162" s="13" t="e">
        <f>H162*F162/#REF!*0.9</f>
        <v>#REF!</v>
      </c>
      <c r="AD162" s="18" t="e">
        <f t="shared" si="21"/>
        <v>#REF!</v>
      </c>
    </row>
    <row r="163" spans="1:30" ht="33" x14ac:dyDescent="0.25">
      <c r="A163" s="30">
        <v>159</v>
      </c>
      <c r="B163" s="34" t="s">
        <v>240</v>
      </c>
      <c r="C163" s="52" t="s">
        <v>37</v>
      </c>
      <c r="D163" s="37" t="s">
        <v>19</v>
      </c>
      <c r="E163" s="30" t="s">
        <v>64</v>
      </c>
      <c r="F163" s="30">
        <v>9</v>
      </c>
      <c r="G163" s="30">
        <v>6</v>
      </c>
      <c r="H163" s="43">
        <v>598337</v>
      </c>
      <c r="I163" s="42">
        <f t="shared" si="24"/>
        <v>275235.01999999996</v>
      </c>
      <c r="M163" s="9"/>
      <c r="N163" s="6">
        <v>59833.700000000004</v>
      </c>
      <c r="O163" s="5"/>
      <c r="P163" s="5">
        <v>2023</v>
      </c>
      <c r="T163" s="6">
        <v>1.088055797733217</v>
      </c>
      <c r="U163" s="15">
        <v>651024.04184829991</v>
      </c>
      <c r="V163" s="15">
        <v>65102.404184829997</v>
      </c>
      <c r="W163" s="16">
        <v>234368.65506538795</v>
      </c>
      <c r="X163" s="16">
        <v>416655.38678291196</v>
      </c>
      <c r="Y163" s="17">
        <v>0.08</v>
      </c>
      <c r="Z163" s="16">
        <v>33332.430942632956</v>
      </c>
      <c r="AA163" s="49">
        <f t="shared" si="20"/>
        <v>1.3927114210985181</v>
      </c>
      <c r="AB163" s="16">
        <v>383322.955840279</v>
      </c>
      <c r="AC163" s="13" t="e">
        <f>H163*F163/#REF!*0.9</f>
        <v>#REF!</v>
      </c>
      <c r="AD163" s="18" t="e">
        <f t="shared" si="21"/>
        <v>#REF!</v>
      </c>
    </row>
    <row r="164" spans="1:30" ht="33" x14ac:dyDescent="0.25">
      <c r="A164" s="30">
        <v>160</v>
      </c>
      <c r="B164" s="34" t="s">
        <v>241</v>
      </c>
      <c r="C164" s="29" t="s">
        <v>207</v>
      </c>
      <c r="D164" s="37" t="s">
        <v>19</v>
      </c>
      <c r="E164" s="30" t="s">
        <v>82</v>
      </c>
      <c r="F164" s="30">
        <v>7</v>
      </c>
      <c r="G164" s="30">
        <f t="shared" si="22"/>
        <v>13</v>
      </c>
      <c r="H164" s="43">
        <v>236500</v>
      </c>
      <c r="I164" s="42">
        <f t="shared" si="24"/>
        <v>162002.5</v>
      </c>
      <c r="M164" s="6"/>
      <c r="N164" s="6">
        <v>23650</v>
      </c>
      <c r="O164" s="5"/>
      <c r="P164" s="5">
        <v>2023</v>
      </c>
      <c r="T164" s="6">
        <v>1.0675791274593669</v>
      </c>
      <c r="U164" s="15">
        <v>252482.46364414028</v>
      </c>
      <c r="V164" s="15">
        <v>25248.24636441403</v>
      </c>
      <c r="W164" s="16">
        <v>68170.265183917872</v>
      </c>
      <c r="X164" s="16">
        <v>184312.1984602224</v>
      </c>
      <c r="Y164" s="17">
        <v>0.06</v>
      </c>
      <c r="Z164" s="16">
        <v>11058.731907613343</v>
      </c>
      <c r="AA164" s="49">
        <f t="shared" si="20"/>
        <v>1.0694493390695148</v>
      </c>
      <c r="AB164" s="16">
        <v>173253.46655260905</v>
      </c>
      <c r="AC164" s="13" t="e">
        <f>H164*F164/#REF!*0.9</f>
        <v>#REF!</v>
      </c>
      <c r="AD164" s="18" t="e">
        <f t="shared" si="21"/>
        <v>#REF!</v>
      </c>
    </row>
    <row r="165" spans="1:30" ht="33" x14ac:dyDescent="0.25">
      <c r="A165" s="30">
        <v>161</v>
      </c>
      <c r="B165" s="34" t="s">
        <v>242</v>
      </c>
      <c r="C165" s="38" t="s">
        <v>243</v>
      </c>
      <c r="D165" s="37" t="s">
        <v>19</v>
      </c>
      <c r="E165" s="30" t="s">
        <v>82</v>
      </c>
      <c r="F165" s="30">
        <v>7</v>
      </c>
      <c r="G165" s="30">
        <v>8</v>
      </c>
      <c r="H165" s="43">
        <v>101625</v>
      </c>
      <c r="I165" s="42">
        <f t="shared" si="24"/>
        <v>58942.5</v>
      </c>
      <c r="M165" s="12"/>
      <c r="N165" s="6">
        <v>0</v>
      </c>
      <c r="O165" s="5"/>
      <c r="P165" s="5">
        <v>2023</v>
      </c>
      <c r="T165" s="6">
        <v>1.0675791274593669</v>
      </c>
      <c r="U165" s="15">
        <v>108492.72882805816</v>
      </c>
      <c r="V165" s="15">
        <v>10849.272882805817</v>
      </c>
      <c r="W165" s="16">
        <v>29293.036783575702</v>
      </c>
      <c r="X165" s="16">
        <v>79199.69204448245</v>
      </c>
      <c r="Y165" s="17">
        <v>0.06</v>
      </c>
      <c r="Z165" s="16">
        <v>4751.981522668947</v>
      </c>
      <c r="AA165" s="49">
        <f t="shared" si="20"/>
        <v>1.2630565470045128</v>
      </c>
      <c r="AB165" s="16">
        <v>74447.710521813497</v>
      </c>
      <c r="AC165" s="13" t="e">
        <f>H165*F165/#REF!*0.9</f>
        <v>#REF!</v>
      </c>
      <c r="AD165" s="18" t="e">
        <f t="shared" si="21"/>
        <v>#REF!</v>
      </c>
    </row>
    <row r="166" spans="1:30" ht="17.25" customHeight="1" x14ac:dyDescent="0.25">
      <c r="A166" s="30"/>
      <c r="B166" s="25" t="s">
        <v>244</v>
      </c>
      <c r="C166" s="30"/>
      <c r="D166" s="27"/>
      <c r="E166" s="27"/>
      <c r="F166" s="30"/>
      <c r="G166" s="30"/>
      <c r="H166" s="43"/>
      <c r="I166" s="42"/>
      <c r="M166" s="5"/>
      <c r="N166" s="5"/>
      <c r="O166" s="5"/>
      <c r="P166" s="5"/>
      <c r="T166" s="6"/>
      <c r="U166" s="15"/>
      <c r="V166" s="15"/>
      <c r="W166" s="16"/>
      <c r="X166" s="16"/>
      <c r="Y166" s="17"/>
      <c r="Z166" s="16"/>
      <c r="AA166" s="49" t="e">
        <f t="shared" si="20"/>
        <v>#DIV/0!</v>
      </c>
      <c r="AB166" s="16"/>
      <c r="AC166" s="13"/>
      <c r="AD166" s="18"/>
    </row>
    <row r="167" spans="1:30" ht="33" x14ac:dyDescent="0.25">
      <c r="A167" s="30">
        <v>162</v>
      </c>
      <c r="B167" s="27" t="s">
        <v>245</v>
      </c>
      <c r="C167" s="29" t="s">
        <v>246</v>
      </c>
      <c r="D167" s="29" t="s">
        <v>40</v>
      </c>
      <c r="E167" s="30" t="s">
        <v>27</v>
      </c>
      <c r="F167" s="30">
        <v>14</v>
      </c>
      <c r="G167" s="30">
        <v>1</v>
      </c>
      <c r="H167" s="43">
        <v>346000</v>
      </c>
      <c r="I167" s="42">
        <f t="shared" ref="I167:I198" si="25">+H167-H167*0.9*F167/(F167+G167)</f>
        <v>55360</v>
      </c>
      <c r="M167" s="6"/>
      <c r="N167" s="6">
        <v>0</v>
      </c>
      <c r="O167" s="7" t="s">
        <v>247</v>
      </c>
      <c r="P167" s="5">
        <v>2023</v>
      </c>
      <c r="T167" s="6">
        <v>1.3349889425833401</v>
      </c>
      <c r="U167" s="15">
        <v>461906.17413383565</v>
      </c>
      <c r="V167" s="15">
        <v>46190.617413383567</v>
      </c>
      <c r="W167" s="16">
        <v>270215.11186829384</v>
      </c>
      <c r="X167" s="16">
        <v>191691.06226554181</v>
      </c>
      <c r="Y167" s="17">
        <v>0.13</v>
      </c>
      <c r="Z167" s="16">
        <v>24919.838094520437</v>
      </c>
      <c r="AA167" s="49">
        <f t="shared" si="20"/>
        <v>3.0124859857482185</v>
      </c>
      <c r="AB167" s="16">
        <v>166771.22417102137</v>
      </c>
      <c r="AC167" s="13" t="e">
        <f>H167*F167/#REF!*0.9</f>
        <v>#REF!</v>
      </c>
      <c r="AD167" s="18" t="e">
        <f t="shared" si="21"/>
        <v>#REF!</v>
      </c>
    </row>
    <row r="168" spans="1:30" ht="66" x14ac:dyDescent="0.25">
      <c r="A168" s="30">
        <v>163</v>
      </c>
      <c r="B168" s="27" t="s">
        <v>248</v>
      </c>
      <c r="C168" s="29" t="s">
        <v>249</v>
      </c>
      <c r="D168" s="29" t="s">
        <v>250</v>
      </c>
      <c r="E168" s="30" t="s">
        <v>27</v>
      </c>
      <c r="F168" s="30">
        <v>14</v>
      </c>
      <c r="G168" s="30">
        <v>1</v>
      </c>
      <c r="H168" s="43">
        <v>217500</v>
      </c>
      <c r="I168" s="42">
        <f t="shared" si="25"/>
        <v>34800</v>
      </c>
      <c r="M168" s="6"/>
      <c r="N168" s="6">
        <v>0</v>
      </c>
      <c r="O168" s="7" t="s">
        <v>247</v>
      </c>
      <c r="P168" s="5">
        <v>2023</v>
      </c>
      <c r="T168" s="6">
        <v>1.3349889425833401</v>
      </c>
      <c r="U168" s="15">
        <v>290360.09501187649</v>
      </c>
      <c r="V168" s="15">
        <v>29036.009501187651</v>
      </c>
      <c r="W168" s="16">
        <v>169860.65558194774</v>
      </c>
      <c r="X168" s="16">
        <v>120499.43942992875</v>
      </c>
      <c r="Y168" s="17">
        <v>0.13</v>
      </c>
      <c r="Z168" s="16">
        <v>15664.927125890737</v>
      </c>
      <c r="AA168" s="49">
        <f t="shared" si="20"/>
        <v>3.0124859857482189</v>
      </c>
      <c r="AB168" s="16">
        <v>104834.51230403801</v>
      </c>
      <c r="AC168" s="13" t="e">
        <f>H168*F168/#REF!*0.9</f>
        <v>#REF!</v>
      </c>
      <c r="AD168" s="18" t="e">
        <f t="shared" si="21"/>
        <v>#REF!</v>
      </c>
    </row>
    <row r="169" spans="1:30" ht="66" x14ac:dyDescent="0.25">
      <c r="A169" s="30">
        <v>164</v>
      </c>
      <c r="B169" s="27" t="s">
        <v>248</v>
      </c>
      <c r="C169" s="29" t="s">
        <v>249</v>
      </c>
      <c r="D169" s="29" t="s">
        <v>250</v>
      </c>
      <c r="E169" s="30" t="s">
        <v>27</v>
      </c>
      <c r="F169" s="30">
        <v>14</v>
      </c>
      <c r="G169" s="30">
        <v>1</v>
      </c>
      <c r="H169" s="43">
        <v>217500</v>
      </c>
      <c r="I169" s="42">
        <f t="shared" si="25"/>
        <v>34800</v>
      </c>
      <c r="M169" s="6"/>
      <c r="N169" s="6">
        <v>0</v>
      </c>
      <c r="O169" s="7" t="s">
        <v>247</v>
      </c>
      <c r="P169" s="5">
        <v>2023</v>
      </c>
      <c r="T169" s="6">
        <v>1.3349889425833401</v>
      </c>
      <c r="U169" s="15">
        <v>290360.09501187649</v>
      </c>
      <c r="V169" s="15">
        <v>29036.009501187651</v>
      </c>
      <c r="W169" s="16">
        <v>169860.65558194774</v>
      </c>
      <c r="X169" s="16">
        <v>120499.43942992875</v>
      </c>
      <c r="Y169" s="17">
        <v>0.13</v>
      </c>
      <c r="Z169" s="16">
        <v>15664.927125890737</v>
      </c>
      <c r="AA169" s="49">
        <f t="shared" si="20"/>
        <v>3.0124859857482189</v>
      </c>
      <c r="AB169" s="16">
        <v>104834.51230403801</v>
      </c>
      <c r="AC169" s="13" t="e">
        <f>H169*F169/#REF!*0.9</f>
        <v>#REF!</v>
      </c>
      <c r="AD169" s="18" t="e">
        <f t="shared" si="21"/>
        <v>#REF!</v>
      </c>
    </row>
    <row r="170" spans="1:30" ht="66" x14ac:dyDescent="0.25">
      <c r="A170" s="30">
        <v>165</v>
      </c>
      <c r="B170" s="27" t="s">
        <v>251</v>
      </c>
      <c r="C170" s="29" t="s">
        <v>249</v>
      </c>
      <c r="D170" s="29" t="s">
        <v>252</v>
      </c>
      <c r="E170" s="30" t="s">
        <v>27</v>
      </c>
      <c r="F170" s="30">
        <v>14</v>
      </c>
      <c r="G170" s="30">
        <v>1</v>
      </c>
      <c r="H170" s="43">
        <v>300000</v>
      </c>
      <c r="I170" s="42">
        <f t="shared" si="25"/>
        <v>48000</v>
      </c>
      <c r="M170" s="6"/>
      <c r="N170" s="6">
        <v>0</v>
      </c>
      <c r="O170" s="7" t="s">
        <v>247</v>
      </c>
      <c r="P170" s="5">
        <v>2023</v>
      </c>
      <c r="T170" s="6">
        <v>1.3349889425833401</v>
      </c>
      <c r="U170" s="15">
        <v>400496.68277500203</v>
      </c>
      <c r="V170" s="15">
        <v>40049.668277500205</v>
      </c>
      <c r="W170" s="16">
        <v>234290.55942337619</v>
      </c>
      <c r="X170" s="16">
        <v>166206.12335162584</v>
      </c>
      <c r="Y170" s="17">
        <v>0.13</v>
      </c>
      <c r="Z170" s="16">
        <v>21606.796035711359</v>
      </c>
      <c r="AA170" s="49">
        <f t="shared" si="20"/>
        <v>3.012485985748218</v>
      </c>
      <c r="AB170" s="16">
        <v>144599.32731591447</v>
      </c>
      <c r="AC170" s="13" t="e">
        <f>H170*F170/#REF!*0.9</f>
        <v>#REF!</v>
      </c>
      <c r="AD170" s="18" t="e">
        <f t="shared" si="21"/>
        <v>#REF!</v>
      </c>
    </row>
    <row r="171" spans="1:30" ht="66" x14ac:dyDescent="0.25">
      <c r="A171" s="30">
        <v>166</v>
      </c>
      <c r="B171" s="27" t="s">
        <v>253</v>
      </c>
      <c r="C171" s="29" t="s">
        <v>249</v>
      </c>
      <c r="D171" s="29" t="s">
        <v>254</v>
      </c>
      <c r="E171" s="30" t="s">
        <v>27</v>
      </c>
      <c r="F171" s="30">
        <v>14</v>
      </c>
      <c r="G171" s="30">
        <f t="shared" si="22"/>
        <v>6</v>
      </c>
      <c r="H171" s="43">
        <v>170000</v>
      </c>
      <c r="I171" s="42">
        <f t="shared" si="25"/>
        <v>62900</v>
      </c>
      <c r="M171" s="6"/>
      <c r="N171" s="6">
        <v>0</v>
      </c>
      <c r="O171" s="7" t="s">
        <v>247</v>
      </c>
      <c r="P171" s="5">
        <v>2023</v>
      </c>
      <c r="T171" s="6">
        <v>1.3349889425833401</v>
      </c>
      <c r="U171" s="15">
        <v>226948.12023916782</v>
      </c>
      <c r="V171" s="15">
        <v>22694.812023916784</v>
      </c>
      <c r="W171" s="16">
        <v>132764.65033991318</v>
      </c>
      <c r="X171" s="16">
        <v>94183.469899254647</v>
      </c>
      <c r="Y171" s="17">
        <v>0.13</v>
      </c>
      <c r="Z171" s="16">
        <v>12243.851086903105</v>
      </c>
      <c r="AA171" s="49">
        <f t="shared" si="20"/>
        <v>1.302696642485716</v>
      </c>
      <c r="AB171" s="16">
        <v>81939.618812351546</v>
      </c>
      <c r="AC171" s="13" t="e">
        <f>H171*F171/#REF!*0.9</f>
        <v>#REF!</v>
      </c>
      <c r="AD171" s="18" t="e">
        <f t="shared" si="21"/>
        <v>#REF!</v>
      </c>
    </row>
    <row r="172" spans="1:30" ht="66" x14ac:dyDescent="0.25">
      <c r="A172" s="30">
        <v>167</v>
      </c>
      <c r="B172" s="27" t="s">
        <v>251</v>
      </c>
      <c r="C172" s="29" t="s">
        <v>249</v>
      </c>
      <c r="D172" s="29" t="s">
        <v>255</v>
      </c>
      <c r="E172" s="30" t="s">
        <v>27</v>
      </c>
      <c r="F172" s="30">
        <v>14</v>
      </c>
      <c r="G172" s="30">
        <v>1</v>
      </c>
      <c r="H172" s="43">
        <v>260000</v>
      </c>
      <c r="I172" s="42">
        <f t="shared" si="25"/>
        <v>41600</v>
      </c>
      <c r="M172" s="6"/>
      <c r="N172" s="6">
        <v>0</v>
      </c>
      <c r="O172" s="7" t="s">
        <v>247</v>
      </c>
      <c r="P172" s="5">
        <v>2023</v>
      </c>
      <c r="T172" s="6">
        <v>1.3349889425833401</v>
      </c>
      <c r="U172" s="15">
        <v>347097.12507166842</v>
      </c>
      <c r="V172" s="15">
        <v>34709.712507166842</v>
      </c>
      <c r="W172" s="16">
        <v>203051.81816692601</v>
      </c>
      <c r="X172" s="16">
        <v>144045.30690474241</v>
      </c>
      <c r="Y172" s="17">
        <v>0.13</v>
      </c>
      <c r="Z172" s="16">
        <v>18725.889897616515</v>
      </c>
      <c r="AA172" s="49">
        <f t="shared" si="20"/>
        <v>3.0124859857482185</v>
      </c>
      <c r="AB172" s="16">
        <v>125319.41700712588</v>
      </c>
      <c r="AC172" s="13" t="e">
        <f>H172*F172/#REF!*0.9</f>
        <v>#REF!</v>
      </c>
      <c r="AD172" s="18" t="e">
        <f t="shared" si="21"/>
        <v>#REF!</v>
      </c>
    </row>
    <row r="173" spans="1:30" ht="49.5" x14ac:dyDescent="0.25">
      <c r="A173" s="30">
        <v>168</v>
      </c>
      <c r="B173" s="27" t="s">
        <v>256</v>
      </c>
      <c r="C173" s="29" t="s">
        <v>257</v>
      </c>
      <c r="D173" s="29" t="s">
        <v>19</v>
      </c>
      <c r="E173" s="30" t="s">
        <v>27</v>
      </c>
      <c r="F173" s="30">
        <v>14</v>
      </c>
      <c r="G173" s="30">
        <v>1</v>
      </c>
      <c r="H173" s="43">
        <v>20584</v>
      </c>
      <c r="I173" s="42">
        <f t="shared" si="25"/>
        <v>3293.4399999999987</v>
      </c>
      <c r="M173" s="6"/>
      <c r="N173" s="6">
        <v>0</v>
      </c>
      <c r="O173" s="7"/>
      <c r="P173" s="5">
        <v>2023</v>
      </c>
      <c r="T173" s="6">
        <v>1.3349889425833401</v>
      </c>
      <c r="U173" s="15">
        <v>27479.412394135474</v>
      </c>
      <c r="V173" s="15">
        <v>2747.9412394135475</v>
      </c>
      <c r="W173" s="16">
        <v>16075.456250569254</v>
      </c>
      <c r="X173" s="16">
        <v>11403.95614356622</v>
      </c>
      <c r="Y173" s="17">
        <v>0.13</v>
      </c>
      <c r="Z173" s="16">
        <v>1482.5142986636085</v>
      </c>
      <c r="AA173" s="49">
        <f t="shared" si="20"/>
        <v>3.0124859857482189</v>
      </c>
      <c r="AB173" s="16">
        <v>9921.4418449026107</v>
      </c>
      <c r="AC173" s="13" t="e">
        <f>H173*F173/#REF!*0.9</f>
        <v>#REF!</v>
      </c>
      <c r="AD173" s="18" t="e">
        <f t="shared" si="21"/>
        <v>#REF!</v>
      </c>
    </row>
    <row r="174" spans="1:30" ht="49.5" x14ac:dyDescent="0.25">
      <c r="A174" s="30">
        <v>169</v>
      </c>
      <c r="B174" s="27" t="s">
        <v>258</v>
      </c>
      <c r="C174" s="29" t="s">
        <v>259</v>
      </c>
      <c r="D174" s="29" t="s">
        <v>19</v>
      </c>
      <c r="E174" s="30" t="s">
        <v>45</v>
      </c>
      <c r="F174" s="30">
        <v>12</v>
      </c>
      <c r="G174" s="30">
        <v>3</v>
      </c>
      <c r="H174" s="43">
        <v>575000</v>
      </c>
      <c r="I174" s="42">
        <f t="shared" si="25"/>
        <v>161000</v>
      </c>
      <c r="M174" s="6"/>
      <c r="N174" s="6">
        <v>57500</v>
      </c>
      <c r="O174" s="7" t="s">
        <v>247</v>
      </c>
      <c r="P174" s="5">
        <v>2023</v>
      </c>
      <c r="T174" s="6">
        <v>1.248</v>
      </c>
      <c r="U174" s="15">
        <v>717600</v>
      </c>
      <c r="V174" s="15">
        <v>71760</v>
      </c>
      <c r="W174" s="16">
        <v>355212</v>
      </c>
      <c r="X174" s="16">
        <v>362388</v>
      </c>
      <c r="Y174" s="17">
        <v>0.11</v>
      </c>
      <c r="Z174" s="16">
        <v>39862.68</v>
      </c>
      <c r="AA174" s="49">
        <f t="shared" si="20"/>
        <v>2.003262857142857</v>
      </c>
      <c r="AB174" s="16">
        <v>322525.32</v>
      </c>
      <c r="AC174" s="13" t="e">
        <f>H174*F174/#REF!*0.9</f>
        <v>#REF!</v>
      </c>
      <c r="AD174" s="18" t="e">
        <f t="shared" si="21"/>
        <v>#REF!</v>
      </c>
    </row>
    <row r="175" spans="1:30" ht="33" x14ac:dyDescent="0.25">
      <c r="A175" s="30">
        <v>170</v>
      </c>
      <c r="B175" s="27" t="s">
        <v>260</v>
      </c>
      <c r="C175" s="29" t="s">
        <v>261</v>
      </c>
      <c r="D175" s="29" t="s">
        <v>19</v>
      </c>
      <c r="E175" s="30" t="s">
        <v>45</v>
      </c>
      <c r="F175" s="30">
        <v>12</v>
      </c>
      <c r="G175" s="30">
        <v>2</v>
      </c>
      <c r="H175" s="43">
        <v>7111</v>
      </c>
      <c r="I175" s="42">
        <f t="shared" si="25"/>
        <v>1625.3714285714286</v>
      </c>
      <c r="M175" s="6"/>
      <c r="N175" s="6">
        <v>0</v>
      </c>
      <c r="O175" s="7" t="s">
        <v>247</v>
      </c>
      <c r="P175" s="5">
        <v>2023</v>
      </c>
      <c r="T175" s="6">
        <v>1.248</v>
      </c>
      <c r="U175" s="15">
        <v>8874.5280000000002</v>
      </c>
      <c r="V175" s="15">
        <v>887.45280000000002</v>
      </c>
      <c r="W175" s="16">
        <v>4392.8913599999996</v>
      </c>
      <c r="X175" s="16">
        <v>4481.6366400000006</v>
      </c>
      <c r="Y175" s="17">
        <v>0.11</v>
      </c>
      <c r="Z175" s="16">
        <v>492.98003040000009</v>
      </c>
      <c r="AA175" s="49">
        <f t="shared" si="20"/>
        <v>2.4539970000000002</v>
      </c>
      <c r="AB175" s="16">
        <v>3988.6566096000006</v>
      </c>
      <c r="AC175" s="13" t="e">
        <f>H175*F175/#REF!*0.9</f>
        <v>#REF!</v>
      </c>
      <c r="AD175" s="18" t="e">
        <f t="shared" si="21"/>
        <v>#REF!</v>
      </c>
    </row>
    <row r="176" spans="1:30" ht="49.5" x14ac:dyDescent="0.25">
      <c r="A176" s="30">
        <v>171</v>
      </c>
      <c r="B176" s="27" t="s">
        <v>262</v>
      </c>
      <c r="C176" s="29" t="s">
        <v>263</v>
      </c>
      <c r="D176" s="29" t="s">
        <v>19</v>
      </c>
      <c r="E176" s="30" t="s">
        <v>45</v>
      </c>
      <c r="F176" s="30">
        <v>12</v>
      </c>
      <c r="G176" s="30">
        <v>3</v>
      </c>
      <c r="H176" s="43">
        <v>212650</v>
      </c>
      <c r="I176" s="42">
        <f t="shared" si="25"/>
        <v>59542</v>
      </c>
      <c r="M176" s="6"/>
      <c r="N176" s="6">
        <v>21265</v>
      </c>
      <c r="O176" s="7" t="s">
        <v>247</v>
      </c>
      <c r="P176" s="5">
        <v>2023</v>
      </c>
      <c r="T176" s="6">
        <v>1.248</v>
      </c>
      <c r="U176" s="15">
        <v>265387.2</v>
      </c>
      <c r="V176" s="15">
        <v>26538.720000000001</v>
      </c>
      <c r="W176" s="16">
        <v>131366.66400000002</v>
      </c>
      <c r="X176" s="16">
        <v>134020.53599999999</v>
      </c>
      <c r="Y176" s="17">
        <v>0.11</v>
      </c>
      <c r="Z176" s="16">
        <v>14742.258959999999</v>
      </c>
      <c r="AA176" s="49">
        <f t="shared" si="20"/>
        <v>2.003262857142857</v>
      </c>
      <c r="AB176" s="16">
        <v>119278.27703999999</v>
      </c>
      <c r="AC176" s="13" t="e">
        <f>H176*F176/#REF!*0.9</f>
        <v>#REF!</v>
      </c>
      <c r="AD176" s="18" t="e">
        <f t="shared" si="21"/>
        <v>#REF!</v>
      </c>
    </row>
    <row r="177" spans="1:30" ht="49.5" x14ac:dyDescent="0.25">
      <c r="A177" s="30">
        <v>172</v>
      </c>
      <c r="B177" s="27" t="s">
        <v>264</v>
      </c>
      <c r="C177" s="29" t="s">
        <v>265</v>
      </c>
      <c r="D177" s="29" t="s">
        <v>107</v>
      </c>
      <c r="E177" s="30" t="s">
        <v>45</v>
      </c>
      <c r="F177" s="30">
        <v>12</v>
      </c>
      <c r="G177" s="30">
        <v>3</v>
      </c>
      <c r="H177" s="43">
        <v>55407</v>
      </c>
      <c r="I177" s="42">
        <f t="shared" si="25"/>
        <v>15513.959999999992</v>
      </c>
      <c r="M177" s="6"/>
      <c r="N177" s="6">
        <v>0</v>
      </c>
      <c r="O177" s="7" t="s">
        <v>247</v>
      </c>
      <c r="P177" s="5">
        <v>2023</v>
      </c>
      <c r="T177" s="6">
        <v>1.248</v>
      </c>
      <c r="U177" s="15">
        <v>69147.936000000002</v>
      </c>
      <c r="V177" s="15">
        <v>6914.7936000000009</v>
      </c>
      <c r="W177" s="16">
        <v>34228.228320000002</v>
      </c>
      <c r="X177" s="16">
        <v>34919.70768</v>
      </c>
      <c r="Y177" s="17">
        <v>0.11</v>
      </c>
      <c r="Z177" s="16">
        <v>3841.1678447999998</v>
      </c>
      <c r="AA177" s="49">
        <f t="shared" si="20"/>
        <v>2.0032628571428583</v>
      </c>
      <c r="AB177" s="16">
        <v>31078.539835200001</v>
      </c>
      <c r="AC177" s="13" t="e">
        <f>H177*F177/#REF!*0.9</f>
        <v>#REF!</v>
      </c>
      <c r="AD177" s="18" t="e">
        <f t="shared" si="21"/>
        <v>#REF!</v>
      </c>
    </row>
    <row r="178" spans="1:30" ht="33" x14ac:dyDescent="0.25">
      <c r="A178" s="30">
        <v>173</v>
      </c>
      <c r="B178" s="27" t="s">
        <v>266</v>
      </c>
      <c r="C178" s="29" t="s">
        <v>91</v>
      </c>
      <c r="D178" s="29" t="s">
        <v>19</v>
      </c>
      <c r="E178" s="30" t="s">
        <v>45</v>
      </c>
      <c r="F178" s="30">
        <v>12</v>
      </c>
      <c r="G178" s="30">
        <v>3</v>
      </c>
      <c r="H178" s="43">
        <v>45371</v>
      </c>
      <c r="I178" s="42">
        <f t="shared" si="25"/>
        <v>12703.879999999997</v>
      </c>
      <c r="M178" s="6"/>
      <c r="N178" s="6">
        <v>0</v>
      </c>
      <c r="O178" s="7" t="s">
        <v>247</v>
      </c>
      <c r="P178" s="5">
        <v>2023</v>
      </c>
      <c r="T178" s="6">
        <v>1.248</v>
      </c>
      <c r="U178" s="15">
        <v>56623.008000000002</v>
      </c>
      <c r="V178" s="15">
        <v>5662.3008000000009</v>
      </c>
      <c r="W178" s="16">
        <v>28028.38896</v>
      </c>
      <c r="X178" s="16">
        <v>28594.619040000001</v>
      </c>
      <c r="Y178" s="17">
        <v>0.11</v>
      </c>
      <c r="Z178" s="16">
        <v>3145.4080944000002</v>
      </c>
      <c r="AA178" s="49">
        <f t="shared" si="20"/>
        <v>2.0032628571428575</v>
      </c>
      <c r="AB178" s="16">
        <v>25449.2109456</v>
      </c>
      <c r="AC178" s="13" t="e">
        <f>H178*F178/#REF!*0.9</f>
        <v>#REF!</v>
      </c>
      <c r="AD178" s="18" t="e">
        <f t="shared" si="21"/>
        <v>#REF!</v>
      </c>
    </row>
    <row r="179" spans="1:30" ht="49.5" x14ac:dyDescent="0.25">
      <c r="A179" s="30">
        <v>174</v>
      </c>
      <c r="B179" s="27" t="s">
        <v>267</v>
      </c>
      <c r="C179" s="29" t="s">
        <v>259</v>
      </c>
      <c r="D179" s="29" t="s">
        <v>107</v>
      </c>
      <c r="E179" s="30" t="s">
        <v>47</v>
      </c>
      <c r="F179" s="30">
        <v>11</v>
      </c>
      <c r="G179" s="30">
        <v>4</v>
      </c>
      <c r="H179" s="43">
        <v>180000</v>
      </c>
      <c r="I179" s="42">
        <f t="shared" si="25"/>
        <v>61200</v>
      </c>
      <c r="M179" s="8"/>
      <c r="N179" s="6">
        <v>18000</v>
      </c>
      <c r="O179" s="7" t="s">
        <v>268</v>
      </c>
      <c r="P179" s="5">
        <v>2023</v>
      </c>
      <c r="T179" s="6">
        <v>1.2344213649851632</v>
      </c>
      <c r="U179" s="15">
        <v>222195.84569732938</v>
      </c>
      <c r="V179" s="15">
        <v>22219.584569732939</v>
      </c>
      <c r="W179" s="16">
        <v>99988.130563798215</v>
      </c>
      <c r="X179" s="16">
        <v>122207.71513353116</v>
      </c>
      <c r="Y179" s="17">
        <v>0.1</v>
      </c>
      <c r="Z179" s="16">
        <v>12220.771513353116</v>
      </c>
      <c r="AA179" s="49">
        <f t="shared" si="20"/>
        <v>1.7971722813754583</v>
      </c>
      <c r="AB179" s="16">
        <v>109986.94362017805</v>
      </c>
      <c r="AC179" s="13" t="e">
        <f>H179*F179/#REF!*0.9</f>
        <v>#REF!</v>
      </c>
      <c r="AD179" s="18" t="e">
        <f t="shared" si="21"/>
        <v>#REF!</v>
      </c>
    </row>
    <row r="180" spans="1:30" ht="49.5" x14ac:dyDescent="0.25">
      <c r="A180" s="30">
        <v>175</v>
      </c>
      <c r="B180" s="27" t="s">
        <v>269</v>
      </c>
      <c r="C180" s="29" t="s">
        <v>270</v>
      </c>
      <c r="D180" s="29" t="s">
        <v>40</v>
      </c>
      <c r="E180" s="30" t="s">
        <v>47</v>
      </c>
      <c r="F180" s="30">
        <v>11</v>
      </c>
      <c r="G180" s="30">
        <f t="shared" si="22"/>
        <v>9</v>
      </c>
      <c r="H180" s="43">
        <v>965000</v>
      </c>
      <c r="I180" s="42">
        <f t="shared" si="25"/>
        <v>487325</v>
      </c>
      <c r="M180" s="8"/>
      <c r="N180" s="6">
        <v>96500</v>
      </c>
      <c r="O180" s="7" t="s">
        <v>271</v>
      </c>
      <c r="P180" s="5">
        <v>2023</v>
      </c>
      <c r="T180" s="6">
        <v>1.2344213649851632</v>
      </c>
      <c r="U180" s="15">
        <v>1191216.6172106825</v>
      </c>
      <c r="V180" s="15">
        <v>119121.66172106826</v>
      </c>
      <c r="W180" s="16">
        <v>536047.47774480714</v>
      </c>
      <c r="X180" s="16">
        <v>655169.13946587534</v>
      </c>
      <c r="Y180" s="17">
        <v>0.1</v>
      </c>
      <c r="Z180" s="16">
        <v>65516.913946587534</v>
      </c>
      <c r="AA180" s="49">
        <f t="shared" si="20"/>
        <v>1.2099773775597145</v>
      </c>
      <c r="AB180" s="16">
        <v>589652.22551928787</v>
      </c>
      <c r="AC180" s="13" t="e">
        <f>H180*F180/#REF!*0.9</f>
        <v>#REF!</v>
      </c>
      <c r="AD180" s="18" t="e">
        <f t="shared" si="21"/>
        <v>#REF!</v>
      </c>
    </row>
    <row r="181" spans="1:30" ht="33" x14ac:dyDescent="0.25">
      <c r="A181" s="30">
        <v>176</v>
      </c>
      <c r="B181" s="27" t="s">
        <v>272</v>
      </c>
      <c r="C181" s="29" t="s">
        <v>37</v>
      </c>
      <c r="D181" s="29" t="s">
        <v>40</v>
      </c>
      <c r="E181" s="30" t="s">
        <v>47</v>
      </c>
      <c r="F181" s="30">
        <v>11</v>
      </c>
      <c r="G181" s="30">
        <v>4</v>
      </c>
      <c r="H181" s="43">
        <v>161499.35</v>
      </c>
      <c r="I181" s="42">
        <f t="shared" si="25"/>
        <v>54909.778999999995</v>
      </c>
      <c r="M181" s="8"/>
      <c r="N181" s="6">
        <v>16149.935000000001</v>
      </c>
      <c r="O181" s="7" t="s">
        <v>247</v>
      </c>
      <c r="P181" s="5">
        <v>2023</v>
      </c>
      <c r="T181" s="6">
        <v>1.2344213649851632</v>
      </c>
      <c r="U181" s="15">
        <v>199358.24807121663</v>
      </c>
      <c r="V181" s="15">
        <v>19935.824807121666</v>
      </c>
      <c r="W181" s="16">
        <v>89711.211632047489</v>
      </c>
      <c r="X181" s="16">
        <v>109647.03643916914</v>
      </c>
      <c r="Y181" s="17">
        <v>0.1</v>
      </c>
      <c r="Z181" s="16">
        <v>10964.703643916915</v>
      </c>
      <c r="AA181" s="49">
        <f t="shared" si="20"/>
        <v>1.7971722813754583</v>
      </c>
      <c r="AB181" s="16">
        <v>98682.332795252223</v>
      </c>
      <c r="AC181" s="13" t="e">
        <f>H181*F181/#REF!*0.9</f>
        <v>#REF!</v>
      </c>
      <c r="AD181" s="18" t="e">
        <f t="shared" si="21"/>
        <v>#REF!</v>
      </c>
    </row>
    <row r="182" spans="1:30" ht="33" x14ac:dyDescent="0.25">
      <c r="A182" s="30">
        <v>177</v>
      </c>
      <c r="B182" s="27" t="s">
        <v>273</v>
      </c>
      <c r="C182" s="29" t="s">
        <v>274</v>
      </c>
      <c r="D182" s="29" t="s">
        <v>40</v>
      </c>
      <c r="E182" s="30" t="s">
        <v>47</v>
      </c>
      <c r="F182" s="30">
        <v>11</v>
      </c>
      <c r="G182" s="30">
        <v>4</v>
      </c>
      <c r="H182" s="43">
        <v>752640</v>
      </c>
      <c r="I182" s="42">
        <f t="shared" si="25"/>
        <v>255897.59999999998</v>
      </c>
      <c r="M182" s="6"/>
      <c r="N182" s="6">
        <v>0</v>
      </c>
      <c r="O182" s="7" t="s">
        <v>247</v>
      </c>
      <c r="P182" s="5">
        <v>2023</v>
      </c>
      <c r="T182" s="6">
        <v>1.2344213649851632</v>
      </c>
      <c r="U182" s="15">
        <v>929074.89614243328</v>
      </c>
      <c r="V182" s="15">
        <v>92907.489614243328</v>
      </c>
      <c r="W182" s="16">
        <v>418083.70326409501</v>
      </c>
      <c r="X182" s="16">
        <v>510991.19287833828</v>
      </c>
      <c r="Y182" s="17">
        <v>0.1</v>
      </c>
      <c r="Z182" s="16">
        <v>51099.119287833833</v>
      </c>
      <c r="AA182" s="49">
        <f t="shared" si="20"/>
        <v>1.7971722813754585</v>
      </c>
      <c r="AB182" s="16">
        <v>459892.07359050447</v>
      </c>
      <c r="AC182" s="13" t="e">
        <f>H182*F182/#REF!*0.9</f>
        <v>#REF!</v>
      </c>
      <c r="AD182" s="18" t="e">
        <f t="shared" si="21"/>
        <v>#REF!</v>
      </c>
    </row>
    <row r="183" spans="1:30" ht="33" x14ac:dyDescent="0.25">
      <c r="A183" s="30">
        <v>178</v>
      </c>
      <c r="B183" s="27" t="s">
        <v>275</v>
      </c>
      <c r="C183" s="29" t="s">
        <v>51</v>
      </c>
      <c r="D183" s="29" t="s">
        <v>276</v>
      </c>
      <c r="E183" s="30" t="s">
        <v>47</v>
      </c>
      <c r="F183" s="30">
        <v>11</v>
      </c>
      <c r="G183" s="30">
        <v>4</v>
      </c>
      <c r="H183" s="43">
        <v>417797</v>
      </c>
      <c r="I183" s="42">
        <f t="shared" si="25"/>
        <v>142050.98000000004</v>
      </c>
      <c r="M183" s="8"/>
      <c r="N183" s="6">
        <v>41779.700000000004</v>
      </c>
      <c r="O183" s="7" t="s">
        <v>271</v>
      </c>
      <c r="P183" s="5">
        <v>2023</v>
      </c>
      <c r="T183" s="6">
        <v>1.2344213649851632</v>
      </c>
      <c r="U183" s="15">
        <v>515737.5430267062</v>
      </c>
      <c r="V183" s="15">
        <v>51573.754302670626</v>
      </c>
      <c r="W183" s="16">
        <v>232081.8943620178</v>
      </c>
      <c r="X183" s="16">
        <v>283655.6486646884</v>
      </c>
      <c r="Y183" s="17">
        <v>0.1</v>
      </c>
      <c r="Z183" s="16">
        <v>28365.564866468842</v>
      </c>
      <c r="AA183" s="49">
        <f t="shared" si="20"/>
        <v>1.7971722813754576</v>
      </c>
      <c r="AB183" s="16">
        <v>255290.08379821957</v>
      </c>
      <c r="AC183" s="13" t="e">
        <f>H183*F183/#REF!*0.9</f>
        <v>#REF!</v>
      </c>
      <c r="AD183" s="18" t="e">
        <f t="shared" si="21"/>
        <v>#REF!</v>
      </c>
    </row>
    <row r="184" spans="1:30" ht="33" x14ac:dyDescent="0.25">
      <c r="A184" s="30">
        <v>179</v>
      </c>
      <c r="B184" s="27" t="s">
        <v>275</v>
      </c>
      <c r="C184" s="29" t="s">
        <v>51</v>
      </c>
      <c r="D184" s="29" t="s">
        <v>277</v>
      </c>
      <c r="E184" s="30" t="s">
        <v>47</v>
      </c>
      <c r="F184" s="30">
        <v>11</v>
      </c>
      <c r="G184" s="30">
        <v>4</v>
      </c>
      <c r="H184" s="43">
        <v>46206</v>
      </c>
      <c r="I184" s="42">
        <f t="shared" si="25"/>
        <v>15710.039999999997</v>
      </c>
      <c r="M184" s="8"/>
      <c r="N184" s="6">
        <v>0</v>
      </c>
      <c r="O184" s="7" t="s">
        <v>271</v>
      </c>
      <c r="P184" s="5">
        <v>2023</v>
      </c>
      <c r="T184" s="6">
        <v>1.2344213649851632</v>
      </c>
      <c r="U184" s="15">
        <v>57037.673590504448</v>
      </c>
      <c r="V184" s="15">
        <v>5703.7673590504455</v>
      </c>
      <c r="W184" s="16">
        <v>25666.953115727003</v>
      </c>
      <c r="X184" s="16">
        <v>31370.720474777445</v>
      </c>
      <c r="Y184" s="17">
        <v>0.1</v>
      </c>
      <c r="Z184" s="16">
        <v>3137.0720474777445</v>
      </c>
      <c r="AA184" s="49">
        <f t="shared" si="20"/>
        <v>1.7971722813754583</v>
      </c>
      <c r="AB184" s="16">
        <v>28233.6484272997</v>
      </c>
      <c r="AC184" s="13" t="e">
        <f>H184*F184/#REF!*0.9</f>
        <v>#REF!</v>
      </c>
      <c r="AD184" s="18" t="e">
        <f t="shared" si="21"/>
        <v>#REF!</v>
      </c>
    </row>
    <row r="185" spans="1:30" ht="16.5" x14ac:dyDescent="0.25">
      <c r="A185" s="30">
        <v>180</v>
      </c>
      <c r="B185" s="27" t="s">
        <v>278</v>
      </c>
      <c r="C185" s="29"/>
      <c r="D185" s="29" t="s">
        <v>19</v>
      </c>
      <c r="E185" s="30" t="s">
        <v>47</v>
      </c>
      <c r="F185" s="30">
        <v>11</v>
      </c>
      <c r="G185" s="30">
        <v>1</v>
      </c>
      <c r="H185" s="43">
        <v>4000</v>
      </c>
      <c r="I185" s="42">
        <f t="shared" si="25"/>
        <v>700</v>
      </c>
      <c r="M185" s="8"/>
      <c r="N185" s="6">
        <v>0</v>
      </c>
      <c r="O185" s="7" t="s">
        <v>247</v>
      </c>
      <c r="P185" s="5">
        <v>2023</v>
      </c>
      <c r="T185" s="6">
        <v>1.2344213649851632</v>
      </c>
      <c r="U185" s="15">
        <v>4937.6854599406524</v>
      </c>
      <c r="V185" s="15">
        <v>493.76854599406528</v>
      </c>
      <c r="W185" s="16">
        <v>2221.9584569732938</v>
      </c>
      <c r="X185" s="16">
        <v>2715.7270029673587</v>
      </c>
      <c r="Y185" s="17">
        <v>0.1</v>
      </c>
      <c r="Z185" s="16">
        <v>271.57270029673589</v>
      </c>
      <c r="AA185" s="49">
        <f t="shared" si="20"/>
        <v>3.4916490038151751</v>
      </c>
      <c r="AB185" s="16">
        <v>2444.1543026706227</v>
      </c>
      <c r="AC185" s="13" t="e">
        <f>H185*F185/#REF!*0.9</f>
        <v>#REF!</v>
      </c>
      <c r="AD185" s="18" t="e">
        <f t="shared" si="21"/>
        <v>#REF!</v>
      </c>
    </row>
    <row r="186" spans="1:30" ht="16.5" x14ac:dyDescent="0.25">
      <c r="A186" s="30">
        <v>181</v>
      </c>
      <c r="B186" s="27" t="s">
        <v>279</v>
      </c>
      <c r="C186" s="29" t="s">
        <v>261</v>
      </c>
      <c r="D186" s="29" t="s">
        <v>19</v>
      </c>
      <c r="E186" s="30" t="s">
        <v>47</v>
      </c>
      <c r="F186" s="30">
        <v>11</v>
      </c>
      <c r="G186" s="30">
        <v>4</v>
      </c>
      <c r="H186" s="43">
        <v>50266.67</v>
      </c>
      <c r="I186" s="42">
        <f t="shared" si="25"/>
        <v>17090.667800000003</v>
      </c>
      <c r="M186" s="6"/>
      <c r="N186" s="6">
        <v>0</v>
      </c>
      <c r="O186" s="7" t="s">
        <v>280</v>
      </c>
      <c r="P186" s="5">
        <v>2023</v>
      </c>
      <c r="T186" s="6">
        <v>1.2344213649851632</v>
      </c>
      <c r="U186" s="15">
        <v>62050.25139465875</v>
      </c>
      <c r="V186" s="15">
        <v>6205.0251394658753</v>
      </c>
      <c r="W186" s="16">
        <v>27922.613127596436</v>
      </c>
      <c r="X186" s="16">
        <v>34127.638267062313</v>
      </c>
      <c r="Y186" s="17">
        <v>0.1</v>
      </c>
      <c r="Z186" s="16">
        <v>3412.7638267062316</v>
      </c>
      <c r="AA186" s="49">
        <f t="shared" si="20"/>
        <v>1.7971722813754578</v>
      </c>
      <c r="AB186" s="16">
        <v>30714.874440356081</v>
      </c>
      <c r="AC186" s="13" t="e">
        <f>H186*F186/#REF!*0.9</f>
        <v>#REF!</v>
      </c>
      <c r="AD186" s="18" t="e">
        <f t="shared" si="21"/>
        <v>#REF!</v>
      </c>
    </row>
    <row r="187" spans="1:30" ht="66" x14ac:dyDescent="0.25">
      <c r="A187" s="30">
        <v>182</v>
      </c>
      <c r="B187" s="27" t="s">
        <v>281</v>
      </c>
      <c r="C187" s="29" t="s">
        <v>282</v>
      </c>
      <c r="D187" s="29" t="s">
        <v>19</v>
      </c>
      <c r="E187" s="30" t="s">
        <v>47</v>
      </c>
      <c r="F187" s="30">
        <v>11</v>
      </c>
      <c r="G187" s="30">
        <v>4</v>
      </c>
      <c r="H187" s="43">
        <v>334337</v>
      </c>
      <c r="I187" s="42">
        <f t="shared" si="25"/>
        <v>113674.58000000002</v>
      </c>
      <c r="M187" s="6"/>
      <c r="N187" s="6">
        <v>33433.700000000004</v>
      </c>
      <c r="O187" s="7" t="s">
        <v>271</v>
      </c>
      <c r="P187" s="5">
        <v>2023</v>
      </c>
      <c r="T187" s="6">
        <v>1.2344213649851632</v>
      </c>
      <c r="U187" s="15">
        <v>412712.73590504448</v>
      </c>
      <c r="V187" s="15">
        <v>41271.273590504454</v>
      </c>
      <c r="W187" s="16">
        <v>185720.73115727003</v>
      </c>
      <c r="X187" s="16">
        <v>226992.00474777445</v>
      </c>
      <c r="Y187" s="17">
        <v>0.1</v>
      </c>
      <c r="Z187" s="16">
        <v>22699.200474777448</v>
      </c>
      <c r="AA187" s="49">
        <f t="shared" si="20"/>
        <v>1.7971722813754578</v>
      </c>
      <c r="AB187" s="16">
        <v>204292.80427299702</v>
      </c>
      <c r="AC187" s="13" t="e">
        <f>H187*F187/#REF!*0.9</f>
        <v>#REF!</v>
      </c>
      <c r="AD187" s="18" t="e">
        <f t="shared" si="21"/>
        <v>#REF!</v>
      </c>
    </row>
    <row r="188" spans="1:30" ht="115.5" x14ac:dyDescent="0.25">
      <c r="A188" s="30">
        <v>183</v>
      </c>
      <c r="B188" s="27" t="s">
        <v>283</v>
      </c>
      <c r="C188" s="29" t="s">
        <v>270</v>
      </c>
      <c r="D188" s="29" t="s">
        <v>107</v>
      </c>
      <c r="E188" s="30" t="s">
        <v>47</v>
      </c>
      <c r="F188" s="30">
        <v>11</v>
      </c>
      <c r="G188" s="30">
        <v>4</v>
      </c>
      <c r="H188" s="43">
        <v>75000</v>
      </c>
      <c r="I188" s="42">
        <f t="shared" si="25"/>
        <v>25500</v>
      </c>
      <c r="M188" s="6"/>
      <c r="N188" s="6">
        <v>0</v>
      </c>
      <c r="O188" s="7" t="s">
        <v>271</v>
      </c>
      <c r="P188" s="5">
        <v>2023</v>
      </c>
      <c r="T188" s="6">
        <v>1.2344213649851632</v>
      </c>
      <c r="U188" s="15">
        <v>92581.602373887246</v>
      </c>
      <c r="V188" s="15">
        <v>9258.1602373887254</v>
      </c>
      <c r="W188" s="16">
        <v>41661.721068249259</v>
      </c>
      <c r="X188" s="16">
        <v>50919.881305637988</v>
      </c>
      <c r="Y188" s="17">
        <v>0.1</v>
      </c>
      <c r="Z188" s="16">
        <v>5091.9881305637991</v>
      </c>
      <c r="AA188" s="49">
        <f t="shared" si="20"/>
        <v>1.7971722813754585</v>
      </c>
      <c r="AB188" s="16">
        <v>45827.89317507419</v>
      </c>
      <c r="AC188" s="13" t="e">
        <f>H188*F188/#REF!*0.9</f>
        <v>#REF!</v>
      </c>
      <c r="AD188" s="18" t="e">
        <f t="shared" si="21"/>
        <v>#REF!</v>
      </c>
    </row>
    <row r="189" spans="1:30" ht="33" x14ac:dyDescent="0.25">
      <c r="A189" s="30">
        <v>184</v>
      </c>
      <c r="B189" s="27" t="s">
        <v>284</v>
      </c>
      <c r="C189" s="29" t="s">
        <v>282</v>
      </c>
      <c r="D189" s="29" t="s">
        <v>19</v>
      </c>
      <c r="E189" s="30" t="s">
        <v>47</v>
      </c>
      <c r="F189" s="30">
        <v>11</v>
      </c>
      <c r="G189" s="30">
        <v>4</v>
      </c>
      <c r="H189" s="43">
        <v>778625</v>
      </c>
      <c r="I189" s="42">
        <f t="shared" si="25"/>
        <v>264732.5</v>
      </c>
      <c r="M189" s="6"/>
      <c r="N189" s="6">
        <v>77862.5</v>
      </c>
      <c r="O189" s="7" t="s">
        <v>247</v>
      </c>
      <c r="P189" s="5">
        <v>2023</v>
      </c>
      <c r="T189" s="6">
        <v>1.2344213649851632</v>
      </c>
      <c r="U189" s="15">
        <v>961151.33531157265</v>
      </c>
      <c r="V189" s="15">
        <v>96115.133531157277</v>
      </c>
      <c r="W189" s="16">
        <v>432518.10089020769</v>
      </c>
      <c r="X189" s="16">
        <v>528633.23442136496</v>
      </c>
      <c r="Y189" s="17">
        <v>0.1</v>
      </c>
      <c r="Z189" s="16">
        <v>52863.323442136498</v>
      </c>
      <c r="AA189" s="49">
        <f t="shared" si="20"/>
        <v>1.797172281375458</v>
      </c>
      <c r="AB189" s="16">
        <v>475769.91097922844</v>
      </c>
      <c r="AC189" s="13" t="e">
        <f>H189*F189/#REF!*0.9</f>
        <v>#REF!</v>
      </c>
      <c r="AD189" s="18" t="e">
        <f t="shared" si="21"/>
        <v>#REF!</v>
      </c>
    </row>
    <row r="190" spans="1:30" ht="33" x14ac:dyDescent="0.25">
      <c r="A190" s="30">
        <v>185</v>
      </c>
      <c r="B190" s="27" t="s">
        <v>285</v>
      </c>
      <c r="C190" s="29" t="s">
        <v>282</v>
      </c>
      <c r="D190" s="29" t="s">
        <v>19</v>
      </c>
      <c r="E190" s="30" t="s">
        <v>47</v>
      </c>
      <c r="F190" s="30">
        <v>11</v>
      </c>
      <c r="G190" s="30">
        <v>4</v>
      </c>
      <c r="H190" s="43">
        <v>177326</v>
      </c>
      <c r="I190" s="42">
        <f t="shared" si="25"/>
        <v>60290.840000000011</v>
      </c>
      <c r="M190" s="6"/>
      <c r="N190" s="6">
        <v>17732.600000000002</v>
      </c>
      <c r="O190" s="7" t="s">
        <v>247</v>
      </c>
      <c r="P190" s="5">
        <v>2023</v>
      </c>
      <c r="T190" s="6">
        <v>1.2344213649851632</v>
      </c>
      <c r="U190" s="15">
        <v>218895.00296735906</v>
      </c>
      <c r="V190" s="15">
        <v>21889.500296735907</v>
      </c>
      <c r="W190" s="16">
        <v>98502.751335311579</v>
      </c>
      <c r="X190" s="16">
        <v>120392.25163204748</v>
      </c>
      <c r="Y190" s="17">
        <v>0.1</v>
      </c>
      <c r="Z190" s="16">
        <v>12039.225163204748</v>
      </c>
      <c r="AA190" s="49">
        <f t="shared" si="20"/>
        <v>1.7971722813754578</v>
      </c>
      <c r="AB190" s="16">
        <v>108353.02646884273</v>
      </c>
      <c r="AC190" s="13" t="e">
        <f>H190*F190/#REF!*0.9</f>
        <v>#REF!</v>
      </c>
      <c r="AD190" s="18" t="e">
        <f t="shared" si="21"/>
        <v>#REF!</v>
      </c>
    </row>
    <row r="191" spans="1:30" ht="49.5" x14ac:dyDescent="0.25">
      <c r="A191" s="30">
        <v>186</v>
      </c>
      <c r="B191" s="27" t="s">
        <v>286</v>
      </c>
      <c r="C191" s="29" t="s">
        <v>282</v>
      </c>
      <c r="D191" s="29" t="s">
        <v>19</v>
      </c>
      <c r="E191" s="30" t="s">
        <v>47</v>
      </c>
      <c r="F191" s="30">
        <v>11</v>
      </c>
      <c r="G191" s="30">
        <v>4</v>
      </c>
      <c r="H191" s="43">
        <v>83125</v>
      </c>
      <c r="I191" s="42">
        <f t="shared" si="25"/>
        <v>28262.5</v>
      </c>
      <c r="M191" s="6"/>
      <c r="N191" s="6">
        <v>0</v>
      </c>
      <c r="O191" s="7" t="s">
        <v>247</v>
      </c>
      <c r="P191" s="5">
        <v>2023</v>
      </c>
      <c r="T191" s="6">
        <v>1.2344213649851632</v>
      </c>
      <c r="U191" s="15">
        <v>102611.27596439169</v>
      </c>
      <c r="V191" s="15">
        <v>10261.12759643917</v>
      </c>
      <c r="W191" s="16">
        <v>46175.074183976263</v>
      </c>
      <c r="X191" s="16">
        <v>56436.201780415431</v>
      </c>
      <c r="Y191" s="17">
        <v>0.1</v>
      </c>
      <c r="Z191" s="16">
        <v>5643.6201780415431</v>
      </c>
      <c r="AA191" s="49">
        <f t="shared" si="20"/>
        <v>1.7971722813754583</v>
      </c>
      <c r="AB191" s="16">
        <v>50792.581602373888</v>
      </c>
      <c r="AC191" s="13" t="e">
        <f>H191*F191/#REF!*0.9</f>
        <v>#REF!</v>
      </c>
      <c r="AD191" s="18" t="e">
        <f t="shared" si="21"/>
        <v>#REF!</v>
      </c>
    </row>
    <row r="192" spans="1:30" ht="49.5" x14ac:dyDescent="0.25">
      <c r="A192" s="30">
        <v>187</v>
      </c>
      <c r="B192" s="27" t="s">
        <v>287</v>
      </c>
      <c r="C192" s="29" t="s">
        <v>270</v>
      </c>
      <c r="D192" s="29" t="s">
        <v>40</v>
      </c>
      <c r="E192" s="30" t="s">
        <v>47</v>
      </c>
      <c r="F192" s="30">
        <v>11</v>
      </c>
      <c r="G192" s="30">
        <f t="shared" si="22"/>
        <v>9</v>
      </c>
      <c r="H192" s="43">
        <v>1342932</v>
      </c>
      <c r="I192" s="42">
        <f t="shared" si="25"/>
        <v>678180.65999999992</v>
      </c>
      <c r="M192" s="6"/>
      <c r="N192" s="6">
        <v>134293.20000000001</v>
      </c>
      <c r="O192" s="7" t="s">
        <v>271</v>
      </c>
      <c r="P192" s="5">
        <v>2023</v>
      </c>
      <c r="T192" s="6">
        <v>1.2344213649851632</v>
      </c>
      <c r="U192" s="15">
        <v>1657743.9525222552</v>
      </c>
      <c r="V192" s="15">
        <v>165774.39525222554</v>
      </c>
      <c r="W192" s="16">
        <v>745984.7786350149</v>
      </c>
      <c r="X192" s="16">
        <v>911759.17388724035</v>
      </c>
      <c r="Y192" s="17">
        <v>0.1</v>
      </c>
      <c r="Z192" s="16">
        <v>91175.917388724047</v>
      </c>
      <c r="AA192" s="49">
        <f t="shared" si="20"/>
        <v>1.2099773775597145</v>
      </c>
      <c r="AB192" s="16">
        <v>820583.2564985163</v>
      </c>
      <c r="AC192" s="13" t="e">
        <f>H192*F192/#REF!*0.9</f>
        <v>#REF!</v>
      </c>
      <c r="AD192" s="18" t="e">
        <f t="shared" si="21"/>
        <v>#REF!</v>
      </c>
    </row>
    <row r="193" spans="1:30" ht="33" x14ac:dyDescent="0.25">
      <c r="A193" s="30">
        <v>188</v>
      </c>
      <c r="B193" s="27" t="s">
        <v>288</v>
      </c>
      <c r="C193" s="29" t="s">
        <v>289</v>
      </c>
      <c r="D193" s="29" t="s">
        <v>40</v>
      </c>
      <c r="E193" s="30" t="s">
        <v>47</v>
      </c>
      <c r="F193" s="30">
        <v>11</v>
      </c>
      <c r="G193" s="30">
        <v>4</v>
      </c>
      <c r="H193" s="43">
        <v>491600</v>
      </c>
      <c r="I193" s="42">
        <f t="shared" si="25"/>
        <v>167144</v>
      </c>
      <c r="M193" s="6"/>
      <c r="N193" s="6">
        <v>49160</v>
      </c>
      <c r="O193" s="7" t="s">
        <v>290</v>
      </c>
      <c r="P193" s="5">
        <v>2023</v>
      </c>
      <c r="T193" s="6">
        <v>1.2344213649851632</v>
      </c>
      <c r="U193" s="15">
        <v>606841.5430267062</v>
      </c>
      <c r="V193" s="15">
        <v>60684.15430267062</v>
      </c>
      <c r="W193" s="16">
        <v>273078.69436201779</v>
      </c>
      <c r="X193" s="16">
        <v>333762.84866468841</v>
      </c>
      <c r="Y193" s="17">
        <v>0.1</v>
      </c>
      <c r="Z193" s="16">
        <v>33376.284866468843</v>
      </c>
      <c r="AA193" s="49">
        <f t="shared" si="20"/>
        <v>1.797172281375458</v>
      </c>
      <c r="AB193" s="16">
        <v>300386.56379821955</v>
      </c>
      <c r="AC193" s="13" t="e">
        <f>H193*F193/#REF!*0.9</f>
        <v>#REF!</v>
      </c>
      <c r="AD193" s="18" t="e">
        <f t="shared" si="21"/>
        <v>#REF!</v>
      </c>
    </row>
    <row r="194" spans="1:30" ht="33" x14ac:dyDescent="0.25">
      <c r="A194" s="30">
        <v>189</v>
      </c>
      <c r="B194" s="27" t="s">
        <v>288</v>
      </c>
      <c r="C194" s="29" t="s">
        <v>289</v>
      </c>
      <c r="D194" s="29" t="s">
        <v>40</v>
      </c>
      <c r="E194" s="30" t="s">
        <v>47</v>
      </c>
      <c r="F194" s="30">
        <v>11</v>
      </c>
      <c r="G194" s="30">
        <v>4</v>
      </c>
      <c r="H194" s="43">
        <v>138800</v>
      </c>
      <c r="I194" s="42">
        <f t="shared" si="25"/>
        <v>47192</v>
      </c>
      <c r="M194" s="6"/>
      <c r="N194" s="6">
        <v>13880</v>
      </c>
      <c r="O194" s="7" t="s">
        <v>290</v>
      </c>
      <c r="P194" s="5">
        <v>2023</v>
      </c>
      <c r="T194" s="6">
        <v>1.2344213649851632</v>
      </c>
      <c r="U194" s="15">
        <v>171337.68545994067</v>
      </c>
      <c r="V194" s="15">
        <v>17133.768545994066</v>
      </c>
      <c r="W194" s="16">
        <v>77101.958456973298</v>
      </c>
      <c r="X194" s="16">
        <v>94235.727002967367</v>
      </c>
      <c r="Y194" s="17">
        <v>0.1</v>
      </c>
      <c r="Z194" s="16">
        <v>9423.5727002967378</v>
      </c>
      <c r="AA194" s="49">
        <f t="shared" si="20"/>
        <v>1.7971722813754585</v>
      </c>
      <c r="AB194" s="16">
        <v>84812.154302670635</v>
      </c>
      <c r="AC194" s="13" t="e">
        <f>H194*F194/#REF!*0.9</f>
        <v>#REF!</v>
      </c>
      <c r="AD194" s="18" t="e">
        <f t="shared" si="21"/>
        <v>#REF!</v>
      </c>
    </row>
    <row r="195" spans="1:30" ht="49.5" x14ac:dyDescent="0.25">
      <c r="A195" s="30">
        <v>190</v>
      </c>
      <c r="B195" s="27" t="s">
        <v>291</v>
      </c>
      <c r="C195" s="29" t="s">
        <v>292</v>
      </c>
      <c r="D195" s="29" t="s">
        <v>40</v>
      </c>
      <c r="E195" s="30" t="s">
        <v>47</v>
      </c>
      <c r="F195" s="30">
        <v>11</v>
      </c>
      <c r="G195" s="30">
        <v>4</v>
      </c>
      <c r="H195" s="43">
        <v>15910</v>
      </c>
      <c r="I195" s="42">
        <f t="shared" si="25"/>
        <v>5409.4</v>
      </c>
      <c r="M195" s="6"/>
      <c r="N195" s="6">
        <v>0</v>
      </c>
      <c r="O195" s="7" t="s">
        <v>247</v>
      </c>
      <c r="P195" s="5">
        <v>2023</v>
      </c>
      <c r="T195" s="6">
        <v>1.2344213649851632</v>
      </c>
      <c r="U195" s="15">
        <v>19639.643916913945</v>
      </c>
      <c r="V195" s="15">
        <v>1963.9643916913947</v>
      </c>
      <c r="W195" s="16">
        <v>8837.8397626112746</v>
      </c>
      <c r="X195" s="16">
        <v>10801.80415430267</v>
      </c>
      <c r="Y195" s="17">
        <v>0.1</v>
      </c>
      <c r="Z195" s="16">
        <v>1080.180415430267</v>
      </c>
      <c r="AA195" s="49">
        <f t="shared" ref="AA195:AA258" si="26">+AB195/I195</f>
        <v>1.7971722813754585</v>
      </c>
      <c r="AB195" s="16">
        <v>9721.6237388724039</v>
      </c>
      <c r="AC195" s="13" t="e">
        <f>H195*F195/#REF!*0.9</f>
        <v>#REF!</v>
      </c>
      <c r="AD195" s="18" t="e">
        <f t="shared" ref="AD195:AD258" si="27">H195-AC195</f>
        <v>#REF!</v>
      </c>
    </row>
    <row r="196" spans="1:30" ht="49.5" x14ac:dyDescent="0.25">
      <c r="A196" s="30">
        <v>191</v>
      </c>
      <c r="B196" s="27" t="s">
        <v>293</v>
      </c>
      <c r="C196" s="29" t="s">
        <v>294</v>
      </c>
      <c r="D196" s="29" t="s">
        <v>107</v>
      </c>
      <c r="E196" s="30" t="s">
        <v>47</v>
      </c>
      <c r="F196" s="30">
        <v>11</v>
      </c>
      <c r="G196" s="30">
        <v>4</v>
      </c>
      <c r="H196" s="43">
        <v>173500</v>
      </c>
      <c r="I196" s="42">
        <f t="shared" si="25"/>
        <v>58990</v>
      </c>
      <c r="M196" s="6"/>
      <c r="N196" s="6">
        <v>0</v>
      </c>
      <c r="O196" s="7" t="s">
        <v>247</v>
      </c>
      <c r="P196" s="5">
        <v>2023</v>
      </c>
      <c r="T196" s="6">
        <v>1.2344213649851632</v>
      </c>
      <c r="U196" s="15">
        <v>214172.10682492581</v>
      </c>
      <c r="V196" s="15">
        <v>21417.210682492583</v>
      </c>
      <c r="W196" s="16">
        <v>96377.448071216611</v>
      </c>
      <c r="X196" s="16">
        <v>117794.6587537092</v>
      </c>
      <c r="Y196" s="17">
        <v>0.1</v>
      </c>
      <c r="Z196" s="16">
        <v>11779.465875370921</v>
      </c>
      <c r="AA196" s="49">
        <f t="shared" si="26"/>
        <v>1.797172281375458</v>
      </c>
      <c r="AB196" s="16">
        <v>106015.19287833828</v>
      </c>
      <c r="AC196" s="13" t="e">
        <f>H196*F196/#REF!*0.9</f>
        <v>#REF!</v>
      </c>
      <c r="AD196" s="18" t="e">
        <f t="shared" si="27"/>
        <v>#REF!</v>
      </c>
    </row>
    <row r="197" spans="1:30" ht="49.5" x14ac:dyDescent="0.25">
      <c r="A197" s="30">
        <v>192</v>
      </c>
      <c r="B197" s="27" t="s">
        <v>295</v>
      </c>
      <c r="C197" s="29" t="s">
        <v>222</v>
      </c>
      <c r="D197" s="29" t="s">
        <v>40</v>
      </c>
      <c r="E197" s="30" t="s">
        <v>47</v>
      </c>
      <c r="F197" s="30">
        <v>11</v>
      </c>
      <c r="G197" s="30">
        <v>4</v>
      </c>
      <c r="H197" s="43">
        <v>42000</v>
      </c>
      <c r="I197" s="42">
        <f t="shared" si="25"/>
        <v>14280</v>
      </c>
      <c r="M197" s="6"/>
      <c r="N197" s="6">
        <v>0</v>
      </c>
      <c r="O197" s="7" t="s">
        <v>247</v>
      </c>
      <c r="P197" s="5">
        <v>2023</v>
      </c>
      <c r="T197" s="6">
        <v>1.2344213649851632</v>
      </c>
      <c r="U197" s="15">
        <v>51845.697329376853</v>
      </c>
      <c r="V197" s="15">
        <v>5184.5697329376853</v>
      </c>
      <c r="W197" s="16">
        <v>23330.563798219584</v>
      </c>
      <c r="X197" s="16">
        <v>28515.133531157269</v>
      </c>
      <c r="Y197" s="17">
        <v>0.1</v>
      </c>
      <c r="Z197" s="16">
        <v>2851.5133531157271</v>
      </c>
      <c r="AA197" s="49">
        <f t="shared" si="26"/>
        <v>1.7971722813754583</v>
      </c>
      <c r="AB197" s="16">
        <v>25663.620178041543</v>
      </c>
      <c r="AC197" s="13" t="e">
        <f>H197*F197/#REF!*0.9</f>
        <v>#REF!</v>
      </c>
      <c r="AD197" s="18" t="e">
        <f t="shared" si="27"/>
        <v>#REF!</v>
      </c>
    </row>
    <row r="198" spans="1:30" ht="16.5" x14ac:dyDescent="0.25">
      <c r="A198" s="30">
        <v>193</v>
      </c>
      <c r="B198" s="27" t="s">
        <v>275</v>
      </c>
      <c r="C198" s="29"/>
      <c r="D198" s="29" t="s">
        <v>40</v>
      </c>
      <c r="E198" s="30" t="s">
        <v>47</v>
      </c>
      <c r="F198" s="30">
        <v>11</v>
      </c>
      <c r="G198" s="30">
        <v>4</v>
      </c>
      <c r="H198" s="43">
        <v>5000</v>
      </c>
      <c r="I198" s="42">
        <f t="shared" si="25"/>
        <v>1700</v>
      </c>
      <c r="M198" s="6"/>
      <c r="N198" s="6">
        <v>0</v>
      </c>
      <c r="O198" s="7" t="s">
        <v>247</v>
      </c>
      <c r="P198" s="5">
        <v>2023</v>
      </c>
      <c r="T198" s="6">
        <v>1.2344213649851632</v>
      </c>
      <c r="U198" s="15">
        <v>6172.106824925816</v>
      </c>
      <c r="V198" s="15">
        <v>617.21068249258167</v>
      </c>
      <c r="W198" s="16">
        <v>2777.4480712166173</v>
      </c>
      <c r="X198" s="16">
        <v>3394.6587537091987</v>
      </c>
      <c r="Y198" s="17">
        <v>0.1</v>
      </c>
      <c r="Z198" s="16">
        <v>339.46587537091989</v>
      </c>
      <c r="AA198" s="49">
        <f t="shared" si="26"/>
        <v>1.797172281375458</v>
      </c>
      <c r="AB198" s="16">
        <v>3055.1928783382787</v>
      </c>
      <c r="AC198" s="13" t="e">
        <f>H198*F198/#REF!*0.9</f>
        <v>#REF!</v>
      </c>
      <c r="AD198" s="18" t="e">
        <f t="shared" si="27"/>
        <v>#REF!</v>
      </c>
    </row>
    <row r="199" spans="1:30" ht="16.5" x14ac:dyDescent="0.25">
      <c r="A199" s="30">
        <v>194</v>
      </c>
      <c r="B199" s="27" t="s">
        <v>296</v>
      </c>
      <c r="C199" s="29"/>
      <c r="D199" s="29" t="s">
        <v>107</v>
      </c>
      <c r="E199" s="30" t="s">
        <v>47</v>
      </c>
      <c r="F199" s="30">
        <v>11</v>
      </c>
      <c r="G199" s="30">
        <v>4</v>
      </c>
      <c r="H199" s="43">
        <v>20350</v>
      </c>
      <c r="I199" s="42">
        <f t="shared" ref="I199:I219" si="28">+H199-H199*0.9*F199/(F199+G199)</f>
        <v>6919</v>
      </c>
      <c r="M199" s="6"/>
      <c r="N199" s="6">
        <v>0</v>
      </c>
      <c r="O199" s="7" t="s">
        <v>247</v>
      </c>
      <c r="P199" s="5">
        <v>2023</v>
      </c>
      <c r="T199" s="6">
        <v>1.2344213649851632</v>
      </c>
      <c r="U199" s="15">
        <v>25120.474777448071</v>
      </c>
      <c r="V199" s="15">
        <v>2512.0474777448071</v>
      </c>
      <c r="W199" s="16">
        <v>11304.213649851632</v>
      </c>
      <c r="X199" s="16">
        <v>13816.261127596439</v>
      </c>
      <c r="Y199" s="17">
        <v>0.1</v>
      </c>
      <c r="Z199" s="16">
        <v>1381.626112759644</v>
      </c>
      <c r="AA199" s="49">
        <f t="shared" si="26"/>
        <v>1.797172281375458</v>
      </c>
      <c r="AB199" s="16">
        <v>12434.635014836795</v>
      </c>
      <c r="AC199" s="13" t="e">
        <f>H199*F199/#REF!*0.9</f>
        <v>#REF!</v>
      </c>
      <c r="AD199" s="18" t="e">
        <f t="shared" si="27"/>
        <v>#REF!</v>
      </c>
    </row>
    <row r="200" spans="1:30" ht="33" x14ac:dyDescent="0.25">
      <c r="A200" s="30">
        <v>195</v>
      </c>
      <c r="B200" s="27" t="s">
        <v>297</v>
      </c>
      <c r="C200" s="29" t="s">
        <v>37</v>
      </c>
      <c r="D200" s="29" t="s">
        <v>40</v>
      </c>
      <c r="E200" s="30" t="s">
        <v>47</v>
      </c>
      <c r="F200" s="30">
        <v>11</v>
      </c>
      <c r="G200" s="30">
        <v>4</v>
      </c>
      <c r="H200" s="43">
        <v>4200</v>
      </c>
      <c r="I200" s="42">
        <f t="shared" si="28"/>
        <v>1428</v>
      </c>
      <c r="M200" s="6"/>
      <c r="N200" s="6">
        <v>0</v>
      </c>
      <c r="O200" s="7" t="s">
        <v>247</v>
      </c>
      <c r="P200" s="5">
        <v>2023</v>
      </c>
      <c r="T200" s="6">
        <v>1.2344213649851632</v>
      </c>
      <c r="U200" s="15">
        <v>5184.5697329376853</v>
      </c>
      <c r="V200" s="15">
        <v>518.45697329376856</v>
      </c>
      <c r="W200" s="16">
        <v>2333.0563798219582</v>
      </c>
      <c r="X200" s="16">
        <v>2851.5133531157271</v>
      </c>
      <c r="Y200" s="17">
        <v>0.1</v>
      </c>
      <c r="Z200" s="16">
        <v>285.15133531157272</v>
      </c>
      <c r="AA200" s="49">
        <f t="shared" si="26"/>
        <v>1.797172281375458</v>
      </c>
      <c r="AB200" s="16">
        <v>2566.3620178041542</v>
      </c>
      <c r="AC200" s="13" t="e">
        <f>H200*F200/#REF!*0.9</f>
        <v>#REF!</v>
      </c>
      <c r="AD200" s="18" t="e">
        <f t="shared" si="27"/>
        <v>#REF!</v>
      </c>
    </row>
    <row r="201" spans="1:30" ht="82.5" x14ac:dyDescent="0.25">
      <c r="A201" s="30">
        <v>196</v>
      </c>
      <c r="B201" s="27" t="s">
        <v>298</v>
      </c>
      <c r="C201" s="29" t="s">
        <v>57</v>
      </c>
      <c r="D201" s="29" t="s">
        <v>107</v>
      </c>
      <c r="E201" s="30" t="s">
        <v>47</v>
      </c>
      <c r="F201" s="30">
        <v>11</v>
      </c>
      <c r="G201" s="30">
        <v>4</v>
      </c>
      <c r="H201" s="43">
        <v>9365.2000000000007</v>
      </c>
      <c r="I201" s="42">
        <f t="shared" si="28"/>
        <v>3184.1679999999997</v>
      </c>
      <c r="M201" s="6"/>
      <c r="N201" s="6">
        <v>0</v>
      </c>
      <c r="O201" s="7" t="s">
        <v>247</v>
      </c>
      <c r="P201" s="5">
        <v>2023</v>
      </c>
      <c r="T201" s="6">
        <v>1.2344213649851632</v>
      </c>
      <c r="U201" s="15">
        <v>11560.602967359051</v>
      </c>
      <c r="V201" s="15">
        <v>1156.0602967359052</v>
      </c>
      <c r="W201" s="16">
        <v>5202.2713353115732</v>
      </c>
      <c r="X201" s="16">
        <v>6358.3316320474778</v>
      </c>
      <c r="Y201" s="17">
        <v>0.1</v>
      </c>
      <c r="Z201" s="16">
        <v>635.83316320474785</v>
      </c>
      <c r="AA201" s="49">
        <f t="shared" si="26"/>
        <v>1.7971722813754585</v>
      </c>
      <c r="AB201" s="16">
        <v>5722.4984688427303</v>
      </c>
      <c r="AC201" s="13" t="e">
        <f>H201*F201/#REF!*0.9</f>
        <v>#REF!</v>
      </c>
      <c r="AD201" s="18" t="e">
        <f t="shared" si="27"/>
        <v>#REF!</v>
      </c>
    </row>
    <row r="202" spans="1:30" ht="33" x14ac:dyDescent="0.25">
      <c r="A202" s="30">
        <v>197</v>
      </c>
      <c r="B202" s="27" t="s">
        <v>299</v>
      </c>
      <c r="C202" s="29" t="s">
        <v>300</v>
      </c>
      <c r="D202" s="29"/>
      <c r="E202" s="30"/>
      <c r="F202" s="30">
        <v>12</v>
      </c>
      <c r="G202" s="30">
        <v>3</v>
      </c>
      <c r="H202" s="43">
        <v>15390</v>
      </c>
      <c r="I202" s="42">
        <f t="shared" si="28"/>
        <v>4309.2000000000007</v>
      </c>
      <c r="M202" s="6"/>
      <c r="N202" s="6">
        <v>0</v>
      </c>
      <c r="O202" s="7"/>
      <c r="P202" s="5">
        <v>2023</v>
      </c>
      <c r="T202" s="6">
        <v>1.248</v>
      </c>
      <c r="U202" s="15">
        <v>19206.72</v>
      </c>
      <c r="V202" s="15">
        <v>1920.6720000000003</v>
      </c>
      <c r="W202" s="16">
        <v>9507.3264000000017</v>
      </c>
      <c r="X202" s="16">
        <v>9699.3935999999994</v>
      </c>
      <c r="Y202" s="17">
        <v>0.11</v>
      </c>
      <c r="Z202" s="16">
        <v>1066.9332959999999</v>
      </c>
      <c r="AA202" s="49">
        <f t="shared" si="26"/>
        <v>2.003262857142857</v>
      </c>
      <c r="AB202" s="16">
        <v>8632.4603040000002</v>
      </c>
      <c r="AC202" s="13" t="e">
        <f>H202*F202/#REF!*0.9</f>
        <v>#REF!</v>
      </c>
      <c r="AD202" s="18" t="e">
        <f t="shared" si="27"/>
        <v>#REF!</v>
      </c>
    </row>
    <row r="203" spans="1:30" ht="181.5" x14ac:dyDescent="0.25">
      <c r="A203" s="30">
        <v>198</v>
      </c>
      <c r="B203" s="33" t="s">
        <v>301</v>
      </c>
      <c r="C203" s="29" t="s">
        <v>302</v>
      </c>
      <c r="D203" s="29" t="s">
        <v>19</v>
      </c>
      <c r="E203" s="30" t="s">
        <v>59</v>
      </c>
      <c r="F203" s="30">
        <v>10</v>
      </c>
      <c r="G203" s="30">
        <v>5</v>
      </c>
      <c r="H203" s="43">
        <v>379370.03</v>
      </c>
      <c r="I203" s="42">
        <f t="shared" si="28"/>
        <v>151748.01199999999</v>
      </c>
      <c r="M203" s="8"/>
      <c r="N203" s="6">
        <v>37937.003000000004</v>
      </c>
      <c r="O203" s="7" t="s">
        <v>303</v>
      </c>
      <c r="P203" s="5">
        <v>2023</v>
      </c>
      <c r="T203" s="6">
        <v>1.1652661064425771</v>
      </c>
      <c r="U203" s="15">
        <v>442067.0377591037</v>
      </c>
      <c r="V203" s="15">
        <v>44206.70377591037</v>
      </c>
      <c r="W203" s="16">
        <v>179037.150292437</v>
      </c>
      <c r="X203" s="16">
        <v>263029.8874666667</v>
      </c>
      <c r="Y203" s="17">
        <v>0.09</v>
      </c>
      <c r="Z203" s="16">
        <v>23672.689872000003</v>
      </c>
      <c r="AA203" s="49">
        <f t="shared" si="26"/>
        <v>1.5773333333333335</v>
      </c>
      <c r="AB203" s="16">
        <v>239357.19759466668</v>
      </c>
      <c r="AC203" s="13" t="e">
        <f>H203*F203/#REF!*0.9</f>
        <v>#REF!</v>
      </c>
      <c r="AD203" s="18" t="e">
        <f t="shared" si="27"/>
        <v>#REF!</v>
      </c>
    </row>
    <row r="204" spans="1:30" ht="33" x14ac:dyDescent="0.25">
      <c r="A204" s="30">
        <v>199</v>
      </c>
      <c r="B204" s="33" t="s">
        <v>304</v>
      </c>
      <c r="C204" s="29" t="s">
        <v>305</v>
      </c>
      <c r="D204" s="29" t="s">
        <v>19</v>
      </c>
      <c r="E204" s="30" t="s">
        <v>59</v>
      </c>
      <c r="F204" s="30">
        <v>10</v>
      </c>
      <c r="G204" s="30">
        <v>5</v>
      </c>
      <c r="H204" s="43">
        <v>28511</v>
      </c>
      <c r="I204" s="42">
        <f t="shared" si="28"/>
        <v>11404.400000000001</v>
      </c>
      <c r="M204" s="8"/>
      <c r="N204" s="6">
        <v>0</v>
      </c>
      <c r="O204" s="7" t="s">
        <v>303</v>
      </c>
      <c r="P204" s="5">
        <v>2023</v>
      </c>
      <c r="T204" s="6">
        <v>1.1652661064425771</v>
      </c>
      <c r="U204" s="15">
        <v>33222.901960784315</v>
      </c>
      <c r="V204" s="15">
        <v>3322.2901960784316</v>
      </c>
      <c r="W204" s="16">
        <v>13455.275294117648</v>
      </c>
      <c r="X204" s="16">
        <v>19767.626666666667</v>
      </c>
      <c r="Y204" s="17">
        <v>0.09</v>
      </c>
      <c r="Z204" s="16">
        <v>1779.0863999999999</v>
      </c>
      <c r="AA204" s="49">
        <f t="shared" si="26"/>
        <v>1.5773333333333333</v>
      </c>
      <c r="AB204" s="16">
        <v>17988.540266666667</v>
      </c>
      <c r="AC204" s="13" t="e">
        <f>H204*F204/#REF!*0.9</f>
        <v>#REF!</v>
      </c>
      <c r="AD204" s="18" t="e">
        <f t="shared" si="27"/>
        <v>#REF!</v>
      </c>
    </row>
    <row r="205" spans="1:30" ht="49.5" x14ac:dyDescent="0.25">
      <c r="A205" s="30">
        <v>200</v>
      </c>
      <c r="B205" s="33" t="s">
        <v>306</v>
      </c>
      <c r="C205" s="29" t="s">
        <v>307</v>
      </c>
      <c r="D205" s="29" t="s">
        <v>19</v>
      </c>
      <c r="E205" s="30" t="s">
        <v>59</v>
      </c>
      <c r="F205" s="30">
        <v>10</v>
      </c>
      <c r="G205" s="30">
        <v>5</v>
      </c>
      <c r="H205" s="43">
        <v>183750</v>
      </c>
      <c r="I205" s="42">
        <f t="shared" si="28"/>
        <v>73500</v>
      </c>
      <c r="M205" s="8"/>
      <c r="N205" s="6">
        <v>0</v>
      </c>
      <c r="O205" s="7" t="s">
        <v>303</v>
      </c>
      <c r="P205" s="5">
        <v>2023</v>
      </c>
      <c r="T205" s="6">
        <v>1.1652661064425771</v>
      </c>
      <c r="U205" s="15">
        <v>214117.64705882355</v>
      </c>
      <c r="V205" s="15">
        <v>21411.764705882357</v>
      </c>
      <c r="W205" s="16">
        <v>86717.647058823539</v>
      </c>
      <c r="X205" s="16">
        <v>127400.00000000001</v>
      </c>
      <c r="Y205" s="17">
        <v>0.09</v>
      </c>
      <c r="Z205" s="16">
        <v>11466</v>
      </c>
      <c r="AA205" s="49">
        <f t="shared" si="26"/>
        <v>1.5773333333333335</v>
      </c>
      <c r="AB205" s="16">
        <v>115934.00000000001</v>
      </c>
      <c r="AC205" s="13" t="e">
        <f>H205*F205/#REF!*0.9</f>
        <v>#REF!</v>
      </c>
      <c r="AD205" s="18" t="e">
        <f t="shared" si="27"/>
        <v>#REF!</v>
      </c>
    </row>
    <row r="206" spans="1:30" ht="49.5" x14ac:dyDescent="0.25">
      <c r="A206" s="30">
        <v>201</v>
      </c>
      <c r="B206" s="33" t="s">
        <v>308</v>
      </c>
      <c r="C206" s="29" t="s">
        <v>309</v>
      </c>
      <c r="D206" s="29" t="s">
        <v>19</v>
      </c>
      <c r="E206" s="30" t="s">
        <v>59</v>
      </c>
      <c r="F206" s="30">
        <v>10</v>
      </c>
      <c r="G206" s="30">
        <v>5</v>
      </c>
      <c r="H206" s="43">
        <v>87000</v>
      </c>
      <c r="I206" s="42">
        <f t="shared" si="28"/>
        <v>34800</v>
      </c>
      <c r="M206" s="8"/>
      <c r="N206" s="6">
        <v>0</v>
      </c>
      <c r="O206" s="7" t="s">
        <v>303</v>
      </c>
      <c r="P206" s="5">
        <v>2023</v>
      </c>
      <c r="T206" s="6">
        <v>1.1652661064425771</v>
      </c>
      <c r="U206" s="15">
        <v>101378.15126050421</v>
      </c>
      <c r="V206" s="15">
        <v>10137.815126050422</v>
      </c>
      <c r="W206" s="16">
        <v>41058.151260504201</v>
      </c>
      <c r="X206" s="16">
        <v>60320.000000000007</v>
      </c>
      <c r="Y206" s="17">
        <v>0.09</v>
      </c>
      <c r="Z206" s="16">
        <v>5428.8</v>
      </c>
      <c r="AA206" s="49">
        <f t="shared" si="26"/>
        <v>1.5773333333333335</v>
      </c>
      <c r="AB206" s="16">
        <v>54891.200000000004</v>
      </c>
      <c r="AC206" s="13" t="e">
        <f>H206*F206/#REF!*0.9</f>
        <v>#REF!</v>
      </c>
      <c r="AD206" s="18" t="e">
        <f t="shared" si="27"/>
        <v>#REF!</v>
      </c>
    </row>
    <row r="207" spans="1:30" ht="49.5" x14ac:dyDescent="0.25">
      <c r="A207" s="30">
        <v>202</v>
      </c>
      <c r="B207" s="33" t="s">
        <v>310</v>
      </c>
      <c r="C207" s="29" t="s">
        <v>311</v>
      </c>
      <c r="D207" s="29" t="s">
        <v>19</v>
      </c>
      <c r="E207" s="30" t="s">
        <v>59</v>
      </c>
      <c r="F207" s="30">
        <v>10</v>
      </c>
      <c r="G207" s="30">
        <v>5</v>
      </c>
      <c r="H207" s="43">
        <v>209680</v>
      </c>
      <c r="I207" s="42">
        <f t="shared" si="28"/>
        <v>83872</v>
      </c>
      <c r="M207" s="8"/>
      <c r="N207" s="6">
        <v>20968</v>
      </c>
      <c r="O207" s="7" t="s">
        <v>290</v>
      </c>
      <c r="P207" s="5">
        <v>2023</v>
      </c>
      <c r="T207" s="6">
        <v>1.1652661064425771</v>
      </c>
      <c r="U207" s="15">
        <v>244332.99719887957</v>
      </c>
      <c r="V207" s="15">
        <v>24433.29971988796</v>
      </c>
      <c r="W207" s="16">
        <v>98954.863865546227</v>
      </c>
      <c r="X207" s="16">
        <v>145378.13333333336</v>
      </c>
      <c r="Y207" s="17">
        <v>0.09</v>
      </c>
      <c r="Z207" s="16">
        <v>13084.032000000001</v>
      </c>
      <c r="AA207" s="49">
        <f t="shared" si="26"/>
        <v>1.5773333333333335</v>
      </c>
      <c r="AB207" s="16">
        <v>132294.10133333335</v>
      </c>
      <c r="AC207" s="13" t="e">
        <f>H207*F207/#REF!*0.9</f>
        <v>#REF!</v>
      </c>
      <c r="AD207" s="18" t="e">
        <f t="shared" si="27"/>
        <v>#REF!</v>
      </c>
    </row>
    <row r="208" spans="1:30" ht="82.5" x14ac:dyDescent="0.25">
      <c r="A208" s="30">
        <v>203</v>
      </c>
      <c r="B208" s="33" t="s">
        <v>312</v>
      </c>
      <c r="C208" s="29" t="s">
        <v>313</v>
      </c>
      <c r="D208" s="29" t="s">
        <v>19</v>
      </c>
      <c r="E208" s="30" t="s">
        <v>59</v>
      </c>
      <c r="F208" s="30">
        <v>10</v>
      </c>
      <c r="G208" s="30">
        <v>5</v>
      </c>
      <c r="H208" s="43">
        <v>32000</v>
      </c>
      <c r="I208" s="42">
        <f t="shared" si="28"/>
        <v>12800</v>
      </c>
      <c r="M208" s="8"/>
      <c r="N208" s="6">
        <v>0</v>
      </c>
      <c r="O208" s="7" t="s">
        <v>290</v>
      </c>
      <c r="P208" s="5">
        <v>2023</v>
      </c>
      <c r="T208" s="6">
        <v>1.1652661064425771</v>
      </c>
      <c r="U208" s="15">
        <v>37288.515406162471</v>
      </c>
      <c r="V208" s="15">
        <v>3728.8515406162473</v>
      </c>
      <c r="W208" s="16">
        <v>15101.848739495801</v>
      </c>
      <c r="X208" s="16">
        <v>22186.666666666672</v>
      </c>
      <c r="Y208" s="17">
        <v>0.09</v>
      </c>
      <c r="Z208" s="16">
        <v>1996.8000000000004</v>
      </c>
      <c r="AA208" s="49">
        <f t="shared" si="26"/>
        <v>1.5773333333333337</v>
      </c>
      <c r="AB208" s="16">
        <v>20189.866666666672</v>
      </c>
      <c r="AC208" s="13" t="e">
        <f>H208*F208/#REF!*0.9</f>
        <v>#REF!</v>
      </c>
      <c r="AD208" s="18" t="e">
        <f t="shared" si="27"/>
        <v>#REF!</v>
      </c>
    </row>
    <row r="209" spans="1:30" ht="66" x14ac:dyDescent="0.25">
      <c r="A209" s="30">
        <v>204</v>
      </c>
      <c r="B209" s="33" t="s">
        <v>314</v>
      </c>
      <c r="C209" s="29" t="s">
        <v>313</v>
      </c>
      <c r="D209" s="29" t="s">
        <v>19</v>
      </c>
      <c r="E209" s="30" t="s">
        <v>59</v>
      </c>
      <c r="F209" s="30">
        <v>10</v>
      </c>
      <c r="G209" s="30">
        <v>5</v>
      </c>
      <c r="H209" s="43">
        <v>640000</v>
      </c>
      <c r="I209" s="42">
        <f t="shared" si="28"/>
        <v>256000</v>
      </c>
      <c r="M209" s="8"/>
      <c r="N209" s="6">
        <v>64000</v>
      </c>
      <c r="O209" s="7" t="s">
        <v>290</v>
      </c>
      <c r="P209" s="5">
        <v>2023</v>
      </c>
      <c r="T209" s="6">
        <v>1.1652661064425771</v>
      </c>
      <c r="U209" s="15">
        <v>745770.30812324933</v>
      </c>
      <c r="V209" s="15">
        <v>74577.030812324942</v>
      </c>
      <c r="W209" s="16">
        <v>302036.97478991596</v>
      </c>
      <c r="X209" s="16">
        <v>443733.33333333337</v>
      </c>
      <c r="Y209" s="17">
        <v>0.09</v>
      </c>
      <c r="Z209" s="16">
        <v>39936</v>
      </c>
      <c r="AA209" s="49">
        <f t="shared" si="26"/>
        <v>1.5773333333333335</v>
      </c>
      <c r="AB209" s="16">
        <v>403797.33333333337</v>
      </c>
      <c r="AC209" s="13" t="e">
        <f>H209*F209/#REF!*0.9</f>
        <v>#REF!</v>
      </c>
      <c r="AD209" s="18" t="e">
        <f t="shared" si="27"/>
        <v>#REF!</v>
      </c>
    </row>
    <row r="210" spans="1:30" ht="33" x14ac:dyDescent="0.25">
      <c r="A210" s="30">
        <v>205</v>
      </c>
      <c r="B210" s="33" t="s">
        <v>315</v>
      </c>
      <c r="C210" s="29" t="s">
        <v>316</v>
      </c>
      <c r="D210" s="29" t="s">
        <v>19</v>
      </c>
      <c r="E210" s="30" t="s">
        <v>59</v>
      </c>
      <c r="F210" s="30">
        <v>10</v>
      </c>
      <c r="G210" s="30">
        <v>5</v>
      </c>
      <c r="H210" s="43">
        <v>6630</v>
      </c>
      <c r="I210" s="42">
        <f t="shared" si="28"/>
        <v>2652</v>
      </c>
      <c r="M210" s="8"/>
      <c r="N210" s="6">
        <v>0</v>
      </c>
      <c r="O210" s="7" t="s">
        <v>247</v>
      </c>
      <c r="P210" s="5">
        <v>2023</v>
      </c>
      <c r="T210" s="6">
        <v>1.1652661064425771</v>
      </c>
      <c r="U210" s="15">
        <v>7725.7142857142862</v>
      </c>
      <c r="V210" s="15">
        <v>772.57142857142867</v>
      </c>
      <c r="W210" s="16">
        <v>3128.9142857142861</v>
      </c>
      <c r="X210" s="16">
        <v>4596.8</v>
      </c>
      <c r="Y210" s="17">
        <v>0.09</v>
      </c>
      <c r="Z210" s="16">
        <v>413.71199999999999</v>
      </c>
      <c r="AA210" s="49">
        <f t="shared" si="26"/>
        <v>1.5773333333333333</v>
      </c>
      <c r="AB210" s="16">
        <v>4183.0879999999997</v>
      </c>
      <c r="AC210" s="13" t="e">
        <f>H210*F210/#REF!*0.9</f>
        <v>#REF!</v>
      </c>
      <c r="AD210" s="18" t="e">
        <f t="shared" si="27"/>
        <v>#REF!</v>
      </c>
    </row>
    <row r="211" spans="1:30" ht="49.5" x14ac:dyDescent="0.25">
      <c r="A211" s="30">
        <v>206</v>
      </c>
      <c r="B211" s="33" t="s">
        <v>317</v>
      </c>
      <c r="C211" s="29" t="s">
        <v>318</v>
      </c>
      <c r="D211" s="29" t="s">
        <v>319</v>
      </c>
      <c r="E211" s="30" t="s">
        <v>59</v>
      </c>
      <c r="F211" s="30">
        <v>10</v>
      </c>
      <c r="G211" s="30">
        <v>0</v>
      </c>
      <c r="H211" s="43">
        <v>106000</v>
      </c>
      <c r="I211" s="42">
        <f t="shared" si="28"/>
        <v>10600</v>
      </c>
      <c r="M211" s="8"/>
      <c r="N211" s="6">
        <v>0</v>
      </c>
      <c r="O211" s="7" t="s">
        <v>247</v>
      </c>
      <c r="P211" s="5">
        <v>2023</v>
      </c>
      <c r="T211" s="6">
        <v>1.1652661064425771</v>
      </c>
      <c r="U211" s="15">
        <v>123518.20728291318</v>
      </c>
      <c r="V211" s="15">
        <v>12351.820728291319</v>
      </c>
      <c r="W211" s="16">
        <v>50024.873949579836</v>
      </c>
      <c r="X211" s="16">
        <v>73493.333333333343</v>
      </c>
      <c r="Y211" s="17">
        <v>0.09</v>
      </c>
      <c r="Z211" s="16">
        <v>6614.4000000000005</v>
      </c>
      <c r="AA211" s="49">
        <f t="shared" si="26"/>
        <v>6.3093333333333348</v>
      </c>
      <c r="AB211" s="16">
        <v>66878.933333333349</v>
      </c>
      <c r="AC211" s="13" t="e">
        <f>H211*F211/#REF!*0.9</f>
        <v>#REF!</v>
      </c>
      <c r="AD211" s="18" t="e">
        <f t="shared" si="27"/>
        <v>#REF!</v>
      </c>
    </row>
    <row r="212" spans="1:30" ht="66" x14ac:dyDescent="0.25">
      <c r="A212" s="30">
        <v>207</v>
      </c>
      <c r="B212" s="33" t="s">
        <v>320</v>
      </c>
      <c r="C212" s="29" t="s">
        <v>321</v>
      </c>
      <c r="D212" s="29" t="s">
        <v>19</v>
      </c>
      <c r="E212" s="30" t="s">
        <v>59</v>
      </c>
      <c r="F212" s="30">
        <v>10</v>
      </c>
      <c r="G212" s="30">
        <v>2</v>
      </c>
      <c r="H212" s="43">
        <v>20250</v>
      </c>
      <c r="I212" s="42">
        <f t="shared" si="28"/>
        <v>5062.5</v>
      </c>
      <c r="M212" s="8"/>
      <c r="N212" s="6">
        <v>0</v>
      </c>
      <c r="O212" s="7" t="s">
        <v>247</v>
      </c>
      <c r="P212" s="5">
        <v>2023</v>
      </c>
      <c r="T212" s="6">
        <v>1.1652661064425771</v>
      </c>
      <c r="U212" s="15">
        <v>23596.638655462186</v>
      </c>
      <c r="V212" s="15">
        <v>2359.6638655462189</v>
      </c>
      <c r="W212" s="16">
        <v>9556.638655462184</v>
      </c>
      <c r="X212" s="16">
        <v>14040.000000000002</v>
      </c>
      <c r="Y212" s="17">
        <v>0.09</v>
      </c>
      <c r="Z212" s="16">
        <v>1263.6000000000001</v>
      </c>
      <c r="AA212" s="49">
        <f t="shared" si="26"/>
        <v>2.5237333333333338</v>
      </c>
      <c r="AB212" s="16">
        <v>12776.400000000001</v>
      </c>
      <c r="AC212" s="13" t="e">
        <f>H212*F212/#REF!*0.9</f>
        <v>#REF!</v>
      </c>
      <c r="AD212" s="18" t="e">
        <f t="shared" si="27"/>
        <v>#REF!</v>
      </c>
    </row>
    <row r="213" spans="1:30" ht="16.5" x14ac:dyDescent="0.25">
      <c r="A213" s="30">
        <v>208</v>
      </c>
      <c r="B213" s="33" t="s">
        <v>322</v>
      </c>
      <c r="C213" s="29" t="s">
        <v>81</v>
      </c>
      <c r="D213" s="29" t="s">
        <v>19</v>
      </c>
      <c r="E213" s="30" t="s">
        <v>59</v>
      </c>
      <c r="F213" s="30">
        <v>10</v>
      </c>
      <c r="G213" s="30">
        <f t="shared" ref="G213:G242" si="29">20-F213</f>
        <v>10</v>
      </c>
      <c r="H213" s="43">
        <v>360000</v>
      </c>
      <c r="I213" s="42">
        <f t="shared" si="28"/>
        <v>198000</v>
      </c>
      <c r="M213" s="8"/>
      <c r="N213" s="6"/>
      <c r="O213" s="7" t="s">
        <v>247</v>
      </c>
      <c r="P213" s="5">
        <v>2023</v>
      </c>
      <c r="T213" s="6">
        <v>1.1652661064425771</v>
      </c>
      <c r="U213" s="15">
        <v>419495.79831932776</v>
      </c>
      <c r="V213" s="15">
        <v>41949.579831932781</v>
      </c>
      <c r="W213" s="16">
        <v>169895.79831932773</v>
      </c>
      <c r="X213" s="16">
        <v>249600.00000000003</v>
      </c>
      <c r="Y213" s="17">
        <v>0.09</v>
      </c>
      <c r="Z213" s="16">
        <v>22464</v>
      </c>
      <c r="AA213" s="49">
        <f t="shared" si="26"/>
        <v>1.1471515151515153</v>
      </c>
      <c r="AB213" s="16">
        <v>227136.00000000003</v>
      </c>
      <c r="AC213" s="13" t="e">
        <f>H213*F213/#REF!*0.9</f>
        <v>#REF!</v>
      </c>
      <c r="AD213" s="18" t="e">
        <f t="shared" si="27"/>
        <v>#REF!</v>
      </c>
    </row>
    <row r="214" spans="1:30" ht="33" x14ac:dyDescent="0.25">
      <c r="A214" s="30">
        <v>209</v>
      </c>
      <c r="B214" s="33" t="s">
        <v>323</v>
      </c>
      <c r="C214" s="29" t="s">
        <v>324</v>
      </c>
      <c r="D214" s="29" t="s">
        <v>19</v>
      </c>
      <c r="E214" s="30" t="s">
        <v>59</v>
      </c>
      <c r="F214" s="30">
        <v>10</v>
      </c>
      <c r="G214" s="30">
        <v>2</v>
      </c>
      <c r="H214" s="43">
        <v>3400</v>
      </c>
      <c r="I214" s="42">
        <f t="shared" si="28"/>
        <v>850</v>
      </c>
      <c r="M214" s="8"/>
      <c r="N214" s="6">
        <v>0</v>
      </c>
      <c r="O214" s="7" t="s">
        <v>247</v>
      </c>
      <c r="P214" s="5">
        <v>2023</v>
      </c>
      <c r="T214" s="6">
        <v>1.1652661064425771</v>
      </c>
      <c r="U214" s="15">
        <v>3961.9047619047624</v>
      </c>
      <c r="V214" s="15">
        <v>396.19047619047626</v>
      </c>
      <c r="W214" s="16">
        <v>1604.5714285714289</v>
      </c>
      <c r="X214" s="16">
        <v>2357.3333333333335</v>
      </c>
      <c r="Y214" s="17">
        <v>0.09</v>
      </c>
      <c r="Z214" s="16">
        <v>212.16</v>
      </c>
      <c r="AA214" s="49">
        <f t="shared" si="26"/>
        <v>2.5237333333333338</v>
      </c>
      <c r="AB214" s="16">
        <v>2145.1733333333336</v>
      </c>
      <c r="AC214" s="13" t="e">
        <f>H214*F214/#REF!*0.9</f>
        <v>#REF!</v>
      </c>
      <c r="AD214" s="18" t="e">
        <f t="shared" si="27"/>
        <v>#REF!</v>
      </c>
    </row>
    <row r="215" spans="1:30" ht="33" x14ac:dyDescent="0.25">
      <c r="A215" s="30">
        <v>210</v>
      </c>
      <c r="B215" s="28" t="s">
        <v>325</v>
      </c>
      <c r="C215" s="29" t="s">
        <v>37</v>
      </c>
      <c r="D215" s="29" t="s">
        <v>107</v>
      </c>
      <c r="E215" s="30" t="s">
        <v>59</v>
      </c>
      <c r="F215" s="30">
        <v>10</v>
      </c>
      <c r="G215" s="30">
        <v>2</v>
      </c>
      <c r="H215" s="43">
        <v>28394</v>
      </c>
      <c r="I215" s="42">
        <f t="shared" si="28"/>
        <v>7098.4999999999964</v>
      </c>
      <c r="M215" s="8"/>
      <c r="N215" s="6">
        <v>0</v>
      </c>
      <c r="O215" s="7" t="s">
        <v>247</v>
      </c>
      <c r="P215" s="5">
        <v>2023</v>
      </c>
      <c r="T215" s="6">
        <v>1.1652661064425771</v>
      </c>
      <c r="U215" s="15">
        <v>33086.565826330538</v>
      </c>
      <c r="V215" s="15">
        <v>3308.6565826330539</v>
      </c>
      <c r="W215" s="16">
        <v>13400.059159663866</v>
      </c>
      <c r="X215" s="16">
        <v>19686.506666666672</v>
      </c>
      <c r="Y215" s="17">
        <v>0.09</v>
      </c>
      <c r="Z215" s="16">
        <v>1771.7856000000004</v>
      </c>
      <c r="AA215" s="49">
        <f t="shared" si="26"/>
        <v>2.5237333333333356</v>
      </c>
      <c r="AB215" s="16">
        <v>17914.721066666672</v>
      </c>
      <c r="AC215" s="13" t="e">
        <f>H215*F215/#REF!*0.9</f>
        <v>#REF!</v>
      </c>
      <c r="AD215" s="18" t="e">
        <f t="shared" si="27"/>
        <v>#REF!</v>
      </c>
    </row>
    <row r="216" spans="1:30" ht="49.5" x14ac:dyDescent="0.25">
      <c r="A216" s="30">
        <v>211</v>
      </c>
      <c r="B216" s="28" t="s">
        <v>326</v>
      </c>
      <c r="C216" s="29" t="s">
        <v>327</v>
      </c>
      <c r="D216" s="29" t="s">
        <v>107</v>
      </c>
      <c r="E216" s="30" t="s">
        <v>59</v>
      </c>
      <c r="F216" s="30">
        <v>10</v>
      </c>
      <c r="G216" s="30">
        <v>0</v>
      </c>
      <c r="H216" s="43">
        <v>65600</v>
      </c>
      <c r="I216" s="42">
        <f t="shared" si="28"/>
        <v>6560</v>
      </c>
      <c r="M216" s="8"/>
      <c r="N216" s="6">
        <v>0</v>
      </c>
      <c r="O216" s="7" t="s">
        <v>247</v>
      </c>
      <c r="P216" s="5">
        <v>2023</v>
      </c>
      <c r="T216" s="6">
        <v>1.1652661064425771</v>
      </c>
      <c r="U216" s="15">
        <v>76441.456582633065</v>
      </c>
      <c r="V216" s="15">
        <v>7644.1456582633073</v>
      </c>
      <c r="W216" s="16">
        <v>30958.789915966387</v>
      </c>
      <c r="X216" s="16">
        <v>45482.666666666679</v>
      </c>
      <c r="Y216" s="17">
        <v>0.09</v>
      </c>
      <c r="Z216" s="16">
        <v>4093.440000000001</v>
      </c>
      <c r="AA216" s="49">
        <f t="shared" si="26"/>
        <v>6.3093333333333348</v>
      </c>
      <c r="AB216" s="16">
        <v>41389.226666666676</v>
      </c>
      <c r="AC216" s="13" t="e">
        <f>H216*F216/#REF!*0.9</f>
        <v>#REF!</v>
      </c>
      <c r="AD216" s="18" t="e">
        <f t="shared" si="27"/>
        <v>#REF!</v>
      </c>
    </row>
    <row r="217" spans="1:30" ht="16.5" x14ac:dyDescent="0.25">
      <c r="A217" s="30">
        <v>212</v>
      </c>
      <c r="B217" s="28" t="s">
        <v>328</v>
      </c>
      <c r="C217" s="29" t="s">
        <v>329</v>
      </c>
      <c r="D217" s="29" t="s">
        <v>107</v>
      </c>
      <c r="E217" s="30" t="s">
        <v>59</v>
      </c>
      <c r="F217" s="30">
        <v>10</v>
      </c>
      <c r="G217" s="30">
        <v>2</v>
      </c>
      <c r="H217" s="43">
        <v>7388</v>
      </c>
      <c r="I217" s="42">
        <f t="shared" si="28"/>
        <v>1847</v>
      </c>
      <c r="M217" s="8"/>
      <c r="N217" s="6">
        <v>0</v>
      </c>
      <c r="O217" s="7" t="s">
        <v>247</v>
      </c>
      <c r="P217" s="5">
        <v>2023</v>
      </c>
      <c r="T217" s="6">
        <v>1.1652661064425771</v>
      </c>
      <c r="U217" s="15">
        <v>8608.985994397759</v>
      </c>
      <c r="V217" s="15">
        <v>860.89859943977592</v>
      </c>
      <c r="W217" s="16">
        <v>3486.6393277310917</v>
      </c>
      <c r="X217" s="16">
        <v>5122.3466666666673</v>
      </c>
      <c r="Y217" s="17">
        <v>0.09</v>
      </c>
      <c r="Z217" s="16">
        <v>461.01120000000003</v>
      </c>
      <c r="AA217" s="49">
        <f t="shared" si="26"/>
        <v>2.5237333333333338</v>
      </c>
      <c r="AB217" s="16">
        <v>4661.3354666666673</v>
      </c>
      <c r="AC217" s="13" t="e">
        <f>H217*F217/#REF!*0.9</f>
        <v>#REF!</v>
      </c>
      <c r="AD217" s="18" t="e">
        <f t="shared" si="27"/>
        <v>#REF!</v>
      </c>
    </row>
    <row r="218" spans="1:30" ht="49.5" x14ac:dyDescent="0.25">
      <c r="A218" s="30">
        <v>213</v>
      </c>
      <c r="B218" s="34" t="s">
        <v>330</v>
      </c>
      <c r="C218" s="52" t="s">
        <v>331</v>
      </c>
      <c r="D218" s="29" t="s">
        <v>107</v>
      </c>
      <c r="E218" s="30" t="s">
        <v>64</v>
      </c>
      <c r="F218" s="30">
        <v>9</v>
      </c>
      <c r="G218" s="30">
        <v>6</v>
      </c>
      <c r="H218" s="43">
        <v>12021</v>
      </c>
      <c r="I218" s="42">
        <f t="shared" si="28"/>
        <v>5529.6600000000008</v>
      </c>
      <c r="M218" s="9"/>
      <c r="N218" s="6">
        <v>0</v>
      </c>
      <c r="O218" s="10" t="s">
        <v>247</v>
      </c>
      <c r="P218" s="5">
        <v>2023</v>
      </c>
      <c r="T218" s="6">
        <v>1.088055797733217</v>
      </c>
      <c r="U218" s="15">
        <v>13079.518744551002</v>
      </c>
      <c r="V218" s="15">
        <v>1307.9518744551003</v>
      </c>
      <c r="W218" s="16">
        <v>4708.6267480383603</v>
      </c>
      <c r="X218" s="16">
        <v>8370.8919965126406</v>
      </c>
      <c r="Y218" s="17">
        <v>0.08</v>
      </c>
      <c r="Z218" s="16">
        <v>669.6713597210113</v>
      </c>
      <c r="AA218" s="49">
        <f t="shared" si="26"/>
        <v>1.3927114210985176</v>
      </c>
      <c r="AB218" s="16">
        <v>7701.2206367916297</v>
      </c>
      <c r="AC218" s="13" t="e">
        <f>H218*F218/#REF!*0.9</f>
        <v>#REF!</v>
      </c>
      <c r="AD218" s="18" t="e">
        <f t="shared" si="27"/>
        <v>#REF!</v>
      </c>
    </row>
    <row r="219" spans="1:30" ht="16.5" x14ac:dyDescent="0.25">
      <c r="A219" s="30">
        <v>214</v>
      </c>
      <c r="B219" s="34" t="s">
        <v>332</v>
      </c>
      <c r="C219" s="52"/>
      <c r="D219" s="29" t="s">
        <v>107</v>
      </c>
      <c r="E219" s="30" t="s">
        <v>64</v>
      </c>
      <c r="F219" s="30">
        <v>9</v>
      </c>
      <c r="G219" s="30">
        <v>6</v>
      </c>
      <c r="H219" s="43">
        <v>28801</v>
      </c>
      <c r="I219" s="42">
        <f t="shared" si="28"/>
        <v>13248.46</v>
      </c>
      <c r="M219" s="9"/>
      <c r="N219" s="6">
        <v>0</v>
      </c>
      <c r="O219" s="10" t="s">
        <v>247</v>
      </c>
      <c r="P219" s="5">
        <v>2023</v>
      </c>
      <c r="T219" s="6">
        <v>1.088055797733217</v>
      </c>
      <c r="U219" s="15">
        <v>31337.095030514385</v>
      </c>
      <c r="V219" s="15">
        <v>3133.7095030514388</v>
      </c>
      <c r="W219" s="16">
        <v>11281.354210985179</v>
      </c>
      <c r="X219" s="16">
        <v>20055.740819529208</v>
      </c>
      <c r="Y219" s="17">
        <v>0.08</v>
      </c>
      <c r="Z219" s="16">
        <v>1604.4592655623367</v>
      </c>
      <c r="AA219" s="49">
        <f t="shared" si="26"/>
        <v>1.3927114210985179</v>
      </c>
      <c r="AB219" s="16">
        <v>18451.28155396687</v>
      </c>
      <c r="AC219" s="13" t="e">
        <f>H219*F219/#REF!*0.9</f>
        <v>#REF!</v>
      </c>
      <c r="AD219" s="18" t="e">
        <f t="shared" si="27"/>
        <v>#REF!</v>
      </c>
    </row>
    <row r="220" spans="1:30" ht="16.5" x14ac:dyDescent="0.25">
      <c r="A220" s="30">
        <v>215</v>
      </c>
      <c r="B220" s="59" t="s">
        <v>333</v>
      </c>
      <c r="C220" s="60"/>
      <c r="D220" s="61" t="s">
        <v>334</v>
      </c>
      <c r="E220" s="56" t="s">
        <v>64</v>
      </c>
      <c r="F220" s="56">
        <v>9</v>
      </c>
      <c r="G220" s="56">
        <v>0</v>
      </c>
      <c r="H220" s="57">
        <v>4905</v>
      </c>
      <c r="I220" s="58">
        <f t="shared" ref="I220:I222" si="30">+H220*0.1</f>
        <v>490.5</v>
      </c>
      <c r="M220" s="9"/>
      <c r="N220" s="6">
        <v>0</v>
      </c>
      <c r="O220" s="10" t="s">
        <v>247</v>
      </c>
      <c r="P220" s="5">
        <v>2023</v>
      </c>
      <c r="T220" s="6">
        <v>1.088055797733217</v>
      </c>
      <c r="U220" s="15">
        <v>5336.9136878814297</v>
      </c>
      <c r="V220" s="15">
        <v>533.691368788143</v>
      </c>
      <c r="W220" s="16">
        <v>1921.2889276373146</v>
      </c>
      <c r="X220" s="16">
        <v>3415.6247602441154</v>
      </c>
      <c r="Y220" s="17">
        <v>0.08</v>
      </c>
      <c r="Z220" s="16">
        <v>273.24998081952924</v>
      </c>
      <c r="AA220" s="49">
        <f t="shared" si="26"/>
        <v>6.4064725370531823</v>
      </c>
      <c r="AB220" s="16">
        <v>3142.374779424586</v>
      </c>
      <c r="AC220" s="13" t="e">
        <f>H220*F220/#REF!*0.9</f>
        <v>#REF!</v>
      </c>
      <c r="AD220" s="18" t="e">
        <f t="shared" si="27"/>
        <v>#REF!</v>
      </c>
    </row>
    <row r="221" spans="1:30" ht="16.5" x14ac:dyDescent="0.25">
      <c r="A221" s="30">
        <v>216</v>
      </c>
      <c r="B221" s="59" t="s">
        <v>335</v>
      </c>
      <c r="C221" s="60"/>
      <c r="D221" s="61" t="s">
        <v>334</v>
      </c>
      <c r="E221" s="56" t="s">
        <v>64</v>
      </c>
      <c r="F221" s="56">
        <v>9</v>
      </c>
      <c r="G221" s="56">
        <v>0</v>
      </c>
      <c r="H221" s="57">
        <v>4960</v>
      </c>
      <c r="I221" s="58">
        <f t="shared" si="30"/>
        <v>496</v>
      </c>
      <c r="M221" s="9"/>
      <c r="N221" s="6">
        <v>0</v>
      </c>
      <c r="O221" s="10" t="s">
        <v>247</v>
      </c>
      <c r="P221" s="5">
        <v>2023</v>
      </c>
      <c r="T221" s="6">
        <v>1.088055797733217</v>
      </c>
      <c r="U221" s="15">
        <v>5396.7567567567567</v>
      </c>
      <c r="V221" s="15">
        <v>539.67567567567573</v>
      </c>
      <c r="W221" s="16">
        <v>1942.8324324324324</v>
      </c>
      <c r="X221" s="16">
        <v>3453.9243243243245</v>
      </c>
      <c r="Y221" s="17">
        <v>0.08</v>
      </c>
      <c r="Z221" s="16">
        <v>276.31394594594599</v>
      </c>
      <c r="AA221" s="49">
        <f t="shared" si="26"/>
        <v>6.4064725370531823</v>
      </c>
      <c r="AB221" s="16">
        <v>3177.6103783783783</v>
      </c>
      <c r="AC221" s="13" t="e">
        <f>H221*F221/#REF!*0.9</f>
        <v>#REF!</v>
      </c>
      <c r="AD221" s="18" t="e">
        <f t="shared" si="27"/>
        <v>#REF!</v>
      </c>
    </row>
    <row r="222" spans="1:30" ht="33" x14ac:dyDescent="0.25">
      <c r="A222" s="30">
        <v>217</v>
      </c>
      <c r="B222" s="59" t="s">
        <v>336</v>
      </c>
      <c r="C222" s="60" t="s">
        <v>337</v>
      </c>
      <c r="D222" s="61" t="s">
        <v>334</v>
      </c>
      <c r="E222" s="56" t="s">
        <v>64</v>
      </c>
      <c r="F222" s="56">
        <v>9</v>
      </c>
      <c r="G222" s="56">
        <v>0</v>
      </c>
      <c r="H222" s="57">
        <v>44750</v>
      </c>
      <c r="I222" s="58">
        <f t="shared" si="30"/>
        <v>4475</v>
      </c>
      <c r="M222" s="9"/>
      <c r="N222" s="6">
        <v>0</v>
      </c>
      <c r="O222" s="10" t="s">
        <v>303</v>
      </c>
      <c r="P222" s="5">
        <v>2023</v>
      </c>
      <c r="T222" s="6">
        <v>1.088055797733217</v>
      </c>
      <c r="U222" s="15">
        <v>48690.496948561464</v>
      </c>
      <c r="V222" s="15">
        <v>4869.0496948561467</v>
      </c>
      <c r="W222" s="16">
        <v>17528.578901482128</v>
      </c>
      <c r="X222" s="16">
        <v>31161.918047079336</v>
      </c>
      <c r="Y222" s="17">
        <v>0.08</v>
      </c>
      <c r="Z222" s="16">
        <v>2492.9534437663469</v>
      </c>
      <c r="AA222" s="49">
        <f t="shared" si="26"/>
        <v>6.4064725370531823</v>
      </c>
      <c r="AB222" s="16">
        <v>28668.96460331299</v>
      </c>
      <c r="AC222" s="13" t="e">
        <f>H222*F222/#REF!*0.9</f>
        <v>#REF!</v>
      </c>
      <c r="AD222" s="18" t="e">
        <f t="shared" si="27"/>
        <v>#REF!</v>
      </c>
    </row>
    <row r="223" spans="1:30" ht="49.5" x14ac:dyDescent="0.25">
      <c r="A223" s="30">
        <v>218</v>
      </c>
      <c r="B223" s="34" t="s">
        <v>338</v>
      </c>
      <c r="C223" s="52" t="s">
        <v>339</v>
      </c>
      <c r="D223" s="37" t="s">
        <v>334</v>
      </c>
      <c r="E223" s="30" t="s">
        <v>64</v>
      </c>
      <c r="F223" s="30">
        <v>9</v>
      </c>
      <c r="G223" s="30">
        <v>1</v>
      </c>
      <c r="H223" s="43">
        <v>48000</v>
      </c>
      <c r="I223" s="42">
        <f>+H223-H223*0.9*F223/(F223+G223)</f>
        <v>9120</v>
      </c>
      <c r="M223" s="9"/>
      <c r="N223" s="6">
        <v>0</v>
      </c>
      <c r="O223" s="10" t="s">
        <v>247</v>
      </c>
      <c r="P223" s="5">
        <v>2023</v>
      </c>
      <c r="T223" s="6">
        <v>1.088055797733217</v>
      </c>
      <c r="U223" s="15">
        <v>52226.678291194417</v>
      </c>
      <c r="V223" s="15">
        <v>5222.6678291194421</v>
      </c>
      <c r="W223" s="16">
        <v>18801.60418482999</v>
      </c>
      <c r="X223" s="16">
        <v>33425.074106364424</v>
      </c>
      <c r="Y223" s="17">
        <v>0.08</v>
      </c>
      <c r="Z223" s="16">
        <v>2674.0059285091538</v>
      </c>
      <c r="AA223" s="49">
        <f t="shared" si="26"/>
        <v>3.3718276510806215</v>
      </c>
      <c r="AB223" s="16">
        <v>30751.068177855268</v>
      </c>
      <c r="AC223" s="13" t="e">
        <f>H223*F223/#REF!*0.9</f>
        <v>#REF!</v>
      </c>
      <c r="AD223" s="18" t="e">
        <f t="shared" si="27"/>
        <v>#REF!</v>
      </c>
    </row>
    <row r="224" spans="1:30" ht="33" x14ac:dyDescent="0.25">
      <c r="A224" s="30">
        <v>219</v>
      </c>
      <c r="B224" s="34" t="s">
        <v>340</v>
      </c>
      <c r="C224" s="52" t="s">
        <v>341</v>
      </c>
      <c r="D224" s="37" t="s">
        <v>334</v>
      </c>
      <c r="E224" s="30" t="s">
        <v>64</v>
      </c>
      <c r="F224" s="30">
        <v>9</v>
      </c>
      <c r="G224" s="30">
        <v>1</v>
      </c>
      <c r="H224" s="43">
        <v>15624</v>
      </c>
      <c r="I224" s="42">
        <f>+H224-H224*0.9*F224/(F224+G224)</f>
        <v>2968.5599999999995</v>
      </c>
      <c r="M224" s="9"/>
      <c r="N224" s="6">
        <v>0</v>
      </c>
      <c r="O224" s="10" t="s">
        <v>247</v>
      </c>
      <c r="P224" s="5">
        <v>2023</v>
      </c>
      <c r="T224" s="6">
        <v>1.088055797733217</v>
      </c>
      <c r="U224" s="15">
        <v>16999.783783783783</v>
      </c>
      <c r="V224" s="15">
        <v>1699.9783783783785</v>
      </c>
      <c r="W224" s="16">
        <v>6119.9221621621618</v>
      </c>
      <c r="X224" s="16">
        <v>10879.861621621621</v>
      </c>
      <c r="Y224" s="17">
        <v>0.08</v>
      </c>
      <c r="Z224" s="16">
        <v>870.38892972972974</v>
      </c>
      <c r="AA224" s="49">
        <f t="shared" si="26"/>
        <v>3.3718276510806224</v>
      </c>
      <c r="AB224" s="16">
        <v>10009.472691891891</v>
      </c>
      <c r="AC224" s="13" t="e">
        <f>H224*F224/#REF!*0.9</f>
        <v>#REF!</v>
      </c>
      <c r="AD224" s="18" t="e">
        <f t="shared" si="27"/>
        <v>#REF!</v>
      </c>
    </row>
    <row r="225" spans="1:30" ht="33" x14ac:dyDescent="0.25">
      <c r="A225" s="30">
        <v>220</v>
      </c>
      <c r="B225" s="59" t="s">
        <v>342</v>
      </c>
      <c r="C225" s="60" t="s">
        <v>136</v>
      </c>
      <c r="D225" s="55" t="s">
        <v>107</v>
      </c>
      <c r="E225" s="56" t="s">
        <v>64</v>
      </c>
      <c r="F225" s="56">
        <v>9</v>
      </c>
      <c r="G225" s="56">
        <v>0</v>
      </c>
      <c r="H225" s="57">
        <v>226929</v>
      </c>
      <c r="I225" s="58">
        <f>+H225*0.1</f>
        <v>22692.9</v>
      </c>
      <c r="M225" s="9"/>
      <c r="N225" s="6"/>
      <c r="O225" s="10" t="s">
        <v>271</v>
      </c>
      <c r="P225" s="5">
        <v>2023</v>
      </c>
      <c r="T225" s="6">
        <v>1.088055797733217</v>
      </c>
      <c r="U225" s="15">
        <v>246911.41412380119</v>
      </c>
      <c r="V225" s="15">
        <v>24691.141412380122</v>
      </c>
      <c r="W225" s="16">
        <v>88888.109084568423</v>
      </c>
      <c r="X225" s="16">
        <v>158023.30503923277</v>
      </c>
      <c r="Y225" s="17">
        <v>0.08</v>
      </c>
      <c r="Z225" s="16">
        <v>12641.864403138621</v>
      </c>
      <c r="AA225" s="49">
        <f t="shared" si="26"/>
        <v>6.4064725370531805</v>
      </c>
      <c r="AB225" s="16">
        <v>145381.44063609414</v>
      </c>
      <c r="AC225" s="13" t="e">
        <f>H225*F225/#REF!*0.9</f>
        <v>#REF!</v>
      </c>
      <c r="AD225" s="18" t="e">
        <f t="shared" si="27"/>
        <v>#REF!</v>
      </c>
    </row>
    <row r="226" spans="1:30" ht="49.5" x14ac:dyDescent="0.25">
      <c r="A226" s="30">
        <v>221</v>
      </c>
      <c r="B226" s="34" t="s">
        <v>343</v>
      </c>
      <c r="C226" s="52" t="s">
        <v>344</v>
      </c>
      <c r="D226" s="37" t="s">
        <v>345</v>
      </c>
      <c r="E226" s="30" t="s">
        <v>64</v>
      </c>
      <c r="F226" s="30">
        <v>9</v>
      </c>
      <c r="G226" s="30">
        <v>2</v>
      </c>
      <c r="H226" s="43">
        <v>19775</v>
      </c>
      <c r="I226" s="42">
        <f t="shared" ref="I226:I249" si="31">+H226-H226*0.9*F226/(F226+G226)</f>
        <v>5213.4090909090901</v>
      </c>
      <c r="M226" s="9"/>
      <c r="N226" s="6">
        <v>0</v>
      </c>
      <c r="O226" s="10" t="s">
        <v>247</v>
      </c>
      <c r="P226" s="5">
        <v>2023</v>
      </c>
      <c r="T226" s="6">
        <v>1.088055797733217</v>
      </c>
      <c r="U226" s="15">
        <v>21516.303400174365</v>
      </c>
      <c r="V226" s="15">
        <v>2151.6303400174365</v>
      </c>
      <c r="W226" s="16">
        <v>7745.8692240627715</v>
      </c>
      <c r="X226" s="16">
        <v>13770.434176111594</v>
      </c>
      <c r="Y226" s="17">
        <v>0.08</v>
      </c>
      <c r="Z226" s="16">
        <v>1101.6347340889276</v>
      </c>
      <c r="AA226" s="49">
        <f t="shared" si="26"/>
        <v>2.4300413071581035</v>
      </c>
      <c r="AB226" s="16">
        <v>12668.799442022666</v>
      </c>
      <c r="AC226" s="13" t="e">
        <f>H226*F226/#REF!*0.9</f>
        <v>#REF!</v>
      </c>
      <c r="AD226" s="18" t="e">
        <f t="shared" si="27"/>
        <v>#REF!</v>
      </c>
    </row>
    <row r="227" spans="1:30" ht="33" x14ac:dyDescent="0.25">
      <c r="A227" s="30">
        <v>222</v>
      </c>
      <c r="B227" s="34" t="s">
        <v>346</v>
      </c>
      <c r="C227" s="52" t="s">
        <v>347</v>
      </c>
      <c r="D227" s="37" t="s">
        <v>19</v>
      </c>
      <c r="E227" s="30" t="s">
        <v>64</v>
      </c>
      <c r="F227" s="30">
        <v>9</v>
      </c>
      <c r="G227" s="30">
        <v>2</v>
      </c>
      <c r="H227" s="43">
        <v>7115</v>
      </c>
      <c r="I227" s="42">
        <f t="shared" si="31"/>
        <v>1875.772727272727</v>
      </c>
      <c r="M227" s="9"/>
      <c r="N227" s="6">
        <v>0</v>
      </c>
      <c r="O227" s="10" t="s">
        <v>247</v>
      </c>
      <c r="P227" s="5">
        <v>2023</v>
      </c>
      <c r="T227" s="6">
        <v>1.088055797733217</v>
      </c>
      <c r="U227" s="15">
        <v>7741.5170008718396</v>
      </c>
      <c r="V227" s="15">
        <v>774.15170008718405</v>
      </c>
      <c r="W227" s="16">
        <v>2786.9461203138621</v>
      </c>
      <c r="X227" s="16">
        <v>4954.5708805579779</v>
      </c>
      <c r="Y227" s="17">
        <v>0.08</v>
      </c>
      <c r="Z227" s="16">
        <v>396.36567044463823</v>
      </c>
      <c r="AA227" s="49">
        <f t="shared" si="26"/>
        <v>2.430041307158104</v>
      </c>
      <c r="AB227" s="16">
        <v>4558.2052101133395</v>
      </c>
      <c r="AC227" s="13" t="e">
        <f>H227*F227/#REF!*0.9</f>
        <v>#REF!</v>
      </c>
      <c r="AD227" s="18" t="e">
        <f t="shared" si="27"/>
        <v>#REF!</v>
      </c>
    </row>
    <row r="228" spans="1:30" ht="49.5" x14ac:dyDescent="0.25">
      <c r="A228" s="30">
        <v>223</v>
      </c>
      <c r="B228" s="34" t="s">
        <v>348</v>
      </c>
      <c r="C228" s="52" t="s">
        <v>318</v>
      </c>
      <c r="D228" s="37" t="s">
        <v>345</v>
      </c>
      <c r="E228" s="30" t="s">
        <v>64</v>
      </c>
      <c r="F228" s="30">
        <v>9</v>
      </c>
      <c r="G228" s="30">
        <v>2</v>
      </c>
      <c r="H228" s="43">
        <v>24719</v>
      </c>
      <c r="I228" s="42">
        <f t="shared" si="31"/>
        <v>6516.8272727272706</v>
      </c>
      <c r="M228" s="9"/>
      <c r="N228" s="6">
        <v>0</v>
      </c>
      <c r="O228" s="10" t="s">
        <v>247</v>
      </c>
      <c r="P228" s="5">
        <v>2023</v>
      </c>
      <c r="T228" s="6">
        <v>1.088055797733217</v>
      </c>
      <c r="U228" s="15">
        <v>26895.651264167391</v>
      </c>
      <c r="V228" s="15">
        <v>2689.5651264167391</v>
      </c>
      <c r="W228" s="16">
        <v>9682.4344551002614</v>
      </c>
      <c r="X228" s="16">
        <v>17213.216809067129</v>
      </c>
      <c r="Y228" s="17">
        <v>0.08</v>
      </c>
      <c r="Z228" s="16">
        <v>1377.0573447253703</v>
      </c>
      <c r="AA228" s="49">
        <f t="shared" si="26"/>
        <v>2.430041307158104</v>
      </c>
      <c r="AB228" s="16">
        <v>15836.159464341759</v>
      </c>
      <c r="AC228" s="13" t="e">
        <f>H228*F228/#REF!*0.9</f>
        <v>#REF!</v>
      </c>
      <c r="AD228" s="18" t="e">
        <f t="shared" si="27"/>
        <v>#REF!</v>
      </c>
    </row>
    <row r="229" spans="1:30" ht="49.5" x14ac:dyDescent="0.25">
      <c r="A229" s="30">
        <v>224</v>
      </c>
      <c r="B229" s="34" t="s">
        <v>349</v>
      </c>
      <c r="C229" s="52" t="s">
        <v>350</v>
      </c>
      <c r="D229" s="37" t="s">
        <v>19</v>
      </c>
      <c r="E229" s="30" t="s">
        <v>64</v>
      </c>
      <c r="F229" s="30">
        <v>9</v>
      </c>
      <c r="G229" s="30">
        <v>2</v>
      </c>
      <c r="H229" s="43">
        <v>8407</v>
      </c>
      <c r="I229" s="42">
        <f t="shared" si="31"/>
        <v>2216.3909090909092</v>
      </c>
      <c r="M229" s="9"/>
      <c r="N229" s="6">
        <v>0</v>
      </c>
      <c r="O229" s="10" t="s">
        <v>247</v>
      </c>
      <c r="P229" s="5">
        <v>2023</v>
      </c>
      <c r="T229" s="6">
        <v>1.088055797733217</v>
      </c>
      <c r="U229" s="15">
        <v>9147.2850915431554</v>
      </c>
      <c r="V229" s="15">
        <v>914.72850915431559</v>
      </c>
      <c r="W229" s="16">
        <v>3293.0226329555358</v>
      </c>
      <c r="X229" s="16">
        <v>5854.2624585876201</v>
      </c>
      <c r="Y229" s="17">
        <v>0.08</v>
      </c>
      <c r="Z229" s="16">
        <v>468.34099668700964</v>
      </c>
      <c r="AA229" s="49">
        <f t="shared" si="26"/>
        <v>2.4300413071581035</v>
      </c>
      <c r="AB229" s="16">
        <v>5385.9214619006107</v>
      </c>
      <c r="AC229" s="13" t="e">
        <f>H229*F229/#REF!*0.9</f>
        <v>#REF!</v>
      </c>
      <c r="AD229" s="18" t="e">
        <f t="shared" si="27"/>
        <v>#REF!</v>
      </c>
    </row>
    <row r="230" spans="1:30" ht="33" x14ac:dyDescent="0.25">
      <c r="A230" s="30">
        <v>225</v>
      </c>
      <c r="B230" s="34" t="s">
        <v>351</v>
      </c>
      <c r="C230" s="52" t="s">
        <v>352</v>
      </c>
      <c r="D230" s="37" t="s">
        <v>19</v>
      </c>
      <c r="E230" s="30" t="s">
        <v>64</v>
      </c>
      <c r="F230" s="30">
        <v>9</v>
      </c>
      <c r="G230" s="30">
        <v>2</v>
      </c>
      <c r="H230" s="43">
        <v>13640</v>
      </c>
      <c r="I230" s="42">
        <f t="shared" si="31"/>
        <v>3596</v>
      </c>
      <c r="M230" s="9"/>
      <c r="N230" s="6">
        <v>0</v>
      </c>
      <c r="O230" s="10" t="s">
        <v>247</v>
      </c>
      <c r="P230" s="5">
        <v>2023</v>
      </c>
      <c r="T230" s="6">
        <v>1.088055797733217</v>
      </c>
      <c r="U230" s="15">
        <v>14841.08108108108</v>
      </c>
      <c r="V230" s="15">
        <v>1484.1081081081081</v>
      </c>
      <c r="W230" s="16">
        <v>5342.7891891891886</v>
      </c>
      <c r="X230" s="16">
        <v>9498.2918918918913</v>
      </c>
      <c r="Y230" s="17">
        <v>0.08</v>
      </c>
      <c r="Z230" s="16">
        <v>759.8633513513513</v>
      </c>
      <c r="AA230" s="49">
        <f t="shared" si="26"/>
        <v>2.4300413071581035</v>
      </c>
      <c r="AB230" s="16">
        <v>8738.4285405405408</v>
      </c>
      <c r="AC230" s="13" t="e">
        <f>H230*F230/#REF!*0.9</f>
        <v>#REF!</v>
      </c>
      <c r="AD230" s="18" t="e">
        <f t="shared" si="27"/>
        <v>#REF!</v>
      </c>
    </row>
    <row r="231" spans="1:30" ht="33" x14ac:dyDescent="0.25">
      <c r="A231" s="30">
        <v>226</v>
      </c>
      <c r="B231" s="34" t="s">
        <v>77</v>
      </c>
      <c r="C231" s="52" t="s">
        <v>76</v>
      </c>
      <c r="D231" s="37" t="s">
        <v>19</v>
      </c>
      <c r="E231" s="30" t="s">
        <v>64</v>
      </c>
      <c r="F231" s="30">
        <v>9</v>
      </c>
      <c r="G231" s="30">
        <v>6</v>
      </c>
      <c r="H231" s="43">
        <v>509276</v>
      </c>
      <c r="I231" s="42">
        <f t="shared" si="31"/>
        <v>234266.96000000002</v>
      </c>
      <c r="M231" s="9"/>
      <c r="N231" s="6">
        <v>0</v>
      </c>
      <c r="O231" s="10" t="s">
        <v>247</v>
      </c>
      <c r="P231" s="5">
        <v>2023</v>
      </c>
      <c r="T231" s="6">
        <v>1.088055797733217</v>
      </c>
      <c r="U231" s="15">
        <v>554120.70444638189</v>
      </c>
      <c r="V231" s="15">
        <v>55412.070444638193</v>
      </c>
      <c r="W231" s="16">
        <v>199483.45360069748</v>
      </c>
      <c r="X231" s="16">
        <v>354637.25084568444</v>
      </c>
      <c r="Y231" s="17">
        <v>0.08</v>
      </c>
      <c r="Z231" s="16">
        <v>28370.980067654757</v>
      </c>
      <c r="AA231" s="49">
        <f t="shared" si="26"/>
        <v>1.3927114210985179</v>
      </c>
      <c r="AB231" s="16">
        <v>326266.27077802969</v>
      </c>
      <c r="AC231" s="13" t="e">
        <f>H231*F231/#REF!*0.9</f>
        <v>#REF!</v>
      </c>
      <c r="AD231" s="18" t="e">
        <f t="shared" si="27"/>
        <v>#REF!</v>
      </c>
    </row>
    <row r="232" spans="1:30" ht="49.5" x14ac:dyDescent="0.25">
      <c r="A232" s="30">
        <v>227</v>
      </c>
      <c r="B232" s="34" t="s">
        <v>353</v>
      </c>
      <c r="C232" s="52" t="s">
        <v>354</v>
      </c>
      <c r="D232" s="37" t="s">
        <v>19</v>
      </c>
      <c r="E232" s="30" t="s">
        <v>64</v>
      </c>
      <c r="F232" s="30">
        <v>9</v>
      </c>
      <c r="G232" s="30">
        <v>6</v>
      </c>
      <c r="H232" s="43">
        <v>331393</v>
      </c>
      <c r="I232" s="42">
        <f t="shared" si="31"/>
        <v>152440.77999999997</v>
      </c>
      <c r="M232" s="9"/>
      <c r="N232" s="6"/>
      <c r="O232" s="10" t="s">
        <v>247</v>
      </c>
      <c r="P232" s="5">
        <v>2023</v>
      </c>
      <c r="T232" s="6">
        <v>1.088055797733217</v>
      </c>
      <c r="U232" s="15">
        <v>360574.07497820398</v>
      </c>
      <c r="V232" s="15">
        <v>36057.407497820401</v>
      </c>
      <c r="W232" s="16">
        <v>129806.66699215343</v>
      </c>
      <c r="X232" s="16">
        <v>230767.40798605053</v>
      </c>
      <c r="Y232" s="17">
        <v>0.08</v>
      </c>
      <c r="Z232" s="16">
        <v>18461.392638884045</v>
      </c>
      <c r="AA232" s="49">
        <f t="shared" si="26"/>
        <v>1.3927114210985179</v>
      </c>
      <c r="AB232" s="16">
        <v>212306.01534716648</v>
      </c>
      <c r="AC232" s="13" t="e">
        <f>H232*F232/#REF!*0.9</f>
        <v>#REF!</v>
      </c>
      <c r="AD232" s="18" t="e">
        <f t="shared" si="27"/>
        <v>#REF!</v>
      </c>
    </row>
    <row r="233" spans="1:30" ht="16.5" x14ac:dyDescent="0.25">
      <c r="A233" s="30">
        <v>228</v>
      </c>
      <c r="B233" s="34" t="s">
        <v>355</v>
      </c>
      <c r="C233" s="52" t="s">
        <v>356</v>
      </c>
      <c r="D233" s="37" t="s">
        <v>19</v>
      </c>
      <c r="E233" s="30" t="s">
        <v>64</v>
      </c>
      <c r="F233" s="30">
        <v>9</v>
      </c>
      <c r="G233" s="30">
        <v>2</v>
      </c>
      <c r="H233" s="43">
        <v>3733</v>
      </c>
      <c r="I233" s="42">
        <f t="shared" si="31"/>
        <v>984.15454545454531</v>
      </c>
      <c r="M233" s="9"/>
      <c r="N233" s="6">
        <v>0</v>
      </c>
      <c r="O233" s="10" t="s">
        <v>247</v>
      </c>
      <c r="P233" s="5">
        <v>2023</v>
      </c>
      <c r="T233" s="6">
        <v>1.088055797733217</v>
      </c>
      <c r="U233" s="15">
        <v>4061.7122929380994</v>
      </c>
      <c r="V233" s="15">
        <v>406.17122929380997</v>
      </c>
      <c r="W233" s="16">
        <v>1462.2164254577158</v>
      </c>
      <c r="X233" s="16">
        <v>2599.4958674803838</v>
      </c>
      <c r="Y233" s="17">
        <v>0.08</v>
      </c>
      <c r="Z233" s="16">
        <v>207.95966939843072</v>
      </c>
      <c r="AA233" s="49">
        <f t="shared" si="26"/>
        <v>2.430041307158104</v>
      </c>
      <c r="AB233" s="16">
        <v>2391.536198081953</v>
      </c>
      <c r="AC233" s="13" t="e">
        <f>H233*F233/#REF!*0.9</f>
        <v>#REF!</v>
      </c>
      <c r="AD233" s="18" t="e">
        <f t="shared" si="27"/>
        <v>#REF!</v>
      </c>
    </row>
    <row r="234" spans="1:30" ht="49.5" x14ac:dyDescent="0.25">
      <c r="A234" s="30">
        <v>229</v>
      </c>
      <c r="B234" s="34" t="s">
        <v>357</v>
      </c>
      <c r="C234" s="52" t="s">
        <v>358</v>
      </c>
      <c r="D234" s="29" t="s">
        <v>107</v>
      </c>
      <c r="E234" s="30" t="s">
        <v>64</v>
      </c>
      <c r="F234" s="30">
        <v>9</v>
      </c>
      <c r="G234" s="30">
        <v>2</v>
      </c>
      <c r="H234" s="43">
        <v>116075</v>
      </c>
      <c r="I234" s="42">
        <f t="shared" si="31"/>
        <v>30601.590909090912</v>
      </c>
      <c r="M234" s="9"/>
      <c r="N234" s="6">
        <v>0</v>
      </c>
      <c r="O234" s="10" t="s">
        <v>247</v>
      </c>
      <c r="P234" s="5">
        <v>2023</v>
      </c>
      <c r="T234" s="6">
        <v>1.088055797733217</v>
      </c>
      <c r="U234" s="15">
        <v>126296.07672188316</v>
      </c>
      <c r="V234" s="15">
        <v>12629.607672188316</v>
      </c>
      <c r="W234" s="16">
        <v>45466.587619877937</v>
      </c>
      <c r="X234" s="16">
        <v>80829.489102005231</v>
      </c>
      <c r="Y234" s="17">
        <v>0.08</v>
      </c>
      <c r="Z234" s="16">
        <v>6466.3591281604185</v>
      </c>
      <c r="AA234" s="49">
        <f t="shared" si="26"/>
        <v>2.4300413071581035</v>
      </c>
      <c r="AB234" s="16">
        <v>74363.129973844814</v>
      </c>
      <c r="AC234" s="13" t="e">
        <f>H234*F234/#REF!*0.9</f>
        <v>#REF!</v>
      </c>
      <c r="AD234" s="18" t="e">
        <f t="shared" si="27"/>
        <v>#REF!</v>
      </c>
    </row>
    <row r="235" spans="1:30" ht="33" x14ac:dyDescent="0.25">
      <c r="A235" s="30">
        <v>230</v>
      </c>
      <c r="B235" s="34" t="s">
        <v>359</v>
      </c>
      <c r="C235" s="52" t="s">
        <v>347</v>
      </c>
      <c r="D235" s="37" t="s">
        <v>19</v>
      </c>
      <c r="E235" s="30" t="s">
        <v>64</v>
      </c>
      <c r="F235" s="30">
        <v>9</v>
      </c>
      <c r="G235" s="30">
        <v>2</v>
      </c>
      <c r="H235" s="43">
        <v>11203</v>
      </c>
      <c r="I235" s="42">
        <f t="shared" si="31"/>
        <v>2953.5181818181809</v>
      </c>
      <c r="M235" s="9"/>
      <c r="N235" s="6">
        <v>0</v>
      </c>
      <c r="O235" s="10" t="s">
        <v>247</v>
      </c>
      <c r="P235" s="5">
        <v>2023</v>
      </c>
      <c r="T235" s="6">
        <v>1.088055797733217</v>
      </c>
      <c r="U235" s="15">
        <v>12189.489102005231</v>
      </c>
      <c r="V235" s="15">
        <v>1218.9489102005232</v>
      </c>
      <c r="W235" s="16">
        <v>4388.2160767218829</v>
      </c>
      <c r="X235" s="16">
        <v>7801.273025283348</v>
      </c>
      <c r="Y235" s="17">
        <v>0.08</v>
      </c>
      <c r="Z235" s="16">
        <v>624.10184202266782</v>
      </c>
      <c r="AA235" s="49">
        <f t="shared" si="26"/>
        <v>2.4300413071581044</v>
      </c>
      <c r="AB235" s="16">
        <v>7177.1711832606798</v>
      </c>
      <c r="AC235" s="13" t="e">
        <f>H235*F235/#REF!*0.9</f>
        <v>#REF!</v>
      </c>
      <c r="AD235" s="18" t="e">
        <f t="shared" si="27"/>
        <v>#REF!</v>
      </c>
    </row>
    <row r="236" spans="1:30" ht="33" x14ac:dyDescent="0.25">
      <c r="A236" s="30">
        <v>231</v>
      </c>
      <c r="B236" s="34" t="s">
        <v>360</v>
      </c>
      <c r="C236" s="52" t="s">
        <v>361</v>
      </c>
      <c r="D236" s="37" t="s">
        <v>19</v>
      </c>
      <c r="E236" s="30" t="s">
        <v>64</v>
      </c>
      <c r="F236" s="30">
        <v>9</v>
      </c>
      <c r="G236" s="30">
        <v>2</v>
      </c>
      <c r="H236" s="43">
        <v>2793</v>
      </c>
      <c r="I236" s="42">
        <f t="shared" si="31"/>
        <v>736.33636363636333</v>
      </c>
      <c r="M236" s="9"/>
      <c r="N236" s="6">
        <v>0</v>
      </c>
      <c r="O236" s="10" t="s">
        <v>247</v>
      </c>
      <c r="P236" s="5">
        <v>2023</v>
      </c>
      <c r="T236" s="6">
        <v>1.088055797733217</v>
      </c>
      <c r="U236" s="15">
        <v>3038.9398430688752</v>
      </c>
      <c r="V236" s="15">
        <v>303.89398430688755</v>
      </c>
      <c r="W236" s="16">
        <v>1094.0183435047952</v>
      </c>
      <c r="X236" s="16">
        <v>1944.92149956408</v>
      </c>
      <c r="Y236" s="17">
        <v>0.08</v>
      </c>
      <c r="Z236" s="16">
        <v>155.59371996512641</v>
      </c>
      <c r="AA236" s="49">
        <f t="shared" si="26"/>
        <v>2.4300413071581044</v>
      </c>
      <c r="AB236" s="16">
        <v>1789.3277795989536</v>
      </c>
      <c r="AC236" s="13" t="e">
        <f>H236*F236/#REF!*0.9</f>
        <v>#REF!</v>
      </c>
      <c r="AD236" s="18" t="e">
        <f t="shared" si="27"/>
        <v>#REF!</v>
      </c>
    </row>
    <row r="237" spans="1:30" ht="33" x14ac:dyDescent="0.25">
      <c r="A237" s="30">
        <v>232</v>
      </c>
      <c r="B237" s="34" t="s">
        <v>362</v>
      </c>
      <c r="C237" s="52" t="s">
        <v>37</v>
      </c>
      <c r="D237" s="37" t="s">
        <v>19</v>
      </c>
      <c r="E237" s="30" t="s">
        <v>64</v>
      </c>
      <c r="F237" s="30">
        <v>9</v>
      </c>
      <c r="G237" s="30">
        <v>6</v>
      </c>
      <c r="H237" s="43">
        <v>69450</v>
      </c>
      <c r="I237" s="42">
        <f t="shared" si="31"/>
        <v>31947</v>
      </c>
      <c r="M237" s="9"/>
      <c r="N237" s="6">
        <v>0</v>
      </c>
      <c r="O237" s="10" t="s">
        <v>247</v>
      </c>
      <c r="P237" s="5">
        <v>2023</v>
      </c>
      <c r="T237" s="6">
        <v>1.088055797733217</v>
      </c>
      <c r="U237" s="15">
        <v>75565.475152571918</v>
      </c>
      <c r="V237" s="15">
        <v>7556.5475152571926</v>
      </c>
      <c r="W237" s="16">
        <v>27203.571054925891</v>
      </c>
      <c r="X237" s="16">
        <v>48361.904097646024</v>
      </c>
      <c r="Y237" s="17">
        <v>0.08</v>
      </c>
      <c r="Z237" s="16">
        <v>3868.9523278116822</v>
      </c>
      <c r="AA237" s="49">
        <f t="shared" si="26"/>
        <v>1.3927114210985176</v>
      </c>
      <c r="AB237" s="16">
        <v>44492.951769834341</v>
      </c>
      <c r="AC237" s="13" t="e">
        <f>H237*F237/#REF!*0.9</f>
        <v>#REF!</v>
      </c>
      <c r="AD237" s="18" t="e">
        <f t="shared" si="27"/>
        <v>#REF!</v>
      </c>
    </row>
    <row r="238" spans="1:30" ht="33" x14ac:dyDescent="0.25">
      <c r="A238" s="30">
        <v>233</v>
      </c>
      <c r="B238" s="34" t="s">
        <v>363</v>
      </c>
      <c r="C238" s="52" t="s">
        <v>364</v>
      </c>
      <c r="D238" s="37" t="s">
        <v>19</v>
      </c>
      <c r="E238" s="30" t="s">
        <v>64</v>
      </c>
      <c r="F238" s="30">
        <v>9</v>
      </c>
      <c r="G238" s="30">
        <v>6</v>
      </c>
      <c r="H238" s="43">
        <v>6750</v>
      </c>
      <c r="I238" s="42">
        <f t="shared" si="31"/>
        <v>3105</v>
      </c>
      <c r="M238" s="9"/>
      <c r="N238" s="6">
        <v>0</v>
      </c>
      <c r="O238" s="10" t="s">
        <v>247</v>
      </c>
      <c r="P238" s="5">
        <v>2023</v>
      </c>
      <c r="T238" s="6">
        <v>1.088055797733217</v>
      </c>
      <c r="U238" s="15">
        <v>7344.3766346992152</v>
      </c>
      <c r="V238" s="15">
        <v>734.43766346992152</v>
      </c>
      <c r="W238" s="16">
        <v>2643.9755884917176</v>
      </c>
      <c r="X238" s="16">
        <v>4700.4010462074975</v>
      </c>
      <c r="Y238" s="17">
        <v>0.08</v>
      </c>
      <c r="Z238" s="16">
        <v>376.03208369659978</v>
      </c>
      <c r="AA238" s="49">
        <f t="shared" si="26"/>
        <v>1.3927114210985179</v>
      </c>
      <c r="AB238" s="16">
        <v>4324.3689625108982</v>
      </c>
      <c r="AC238" s="13" t="e">
        <f>H238*F238/#REF!*0.9</f>
        <v>#REF!</v>
      </c>
      <c r="AD238" s="18" t="e">
        <f t="shared" si="27"/>
        <v>#REF!</v>
      </c>
    </row>
    <row r="239" spans="1:30" ht="49.5" x14ac:dyDescent="0.25">
      <c r="A239" s="30">
        <v>234</v>
      </c>
      <c r="B239" s="34" t="s">
        <v>365</v>
      </c>
      <c r="C239" s="52" t="s">
        <v>366</v>
      </c>
      <c r="D239" s="37" t="s">
        <v>19</v>
      </c>
      <c r="E239" s="30" t="s">
        <v>67</v>
      </c>
      <c r="F239" s="30">
        <v>8</v>
      </c>
      <c r="G239" s="30">
        <v>7</v>
      </c>
      <c r="H239" s="43">
        <v>34374</v>
      </c>
      <c r="I239" s="42">
        <f t="shared" si="31"/>
        <v>17874.48</v>
      </c>
      <c r="M239" s="9"/>
      <c r="N239" s="6">
        <v>0</v>
      </c>
      <c r="O239" s="10" t="s">
        <v>247</v>
      </c>
      <c r="P239" s="5">
        <v>2023</v>
      </c>
      <c r="T239" s="6">
        <v>1.0408673894912426</v>
      </c>
      <c r="U239" s="15">
        <v>35778.775646371971</v>
      </c>
      <c r="V239" s="15">
        <v>3577.8775646371973</v>
      </c>
      <c r="W239" s="16">
        <v>11270.31432860717</v>
      </c>
      <c r="X239" s="16">
        <v>24508.461317764799</v>
      </c>
      <c r="Y239" s="17">
        <v>7.0000000000000007E-2</v>
      </c>
      <c r="Z239" s="16">
        <v>1715.5922922435361</v>
      </c>
      <c r="AA239" s="49">
        <f t="shared" si="26"/>
        <v>1.2751626355296077</v>
      </c>
      <c r="AB239" s="16">
        <v>22792.869025521264</v>
      </c>
      <c r="AC239" s="13" t="e">
        <f>H239*F239/#REF!*0.9</f>
        <v>#REF!</v>
      </c>
      <c r="AD239" s="18" t="e">
        <f t="shared" si="27"/>
        <v>#REF!</v>
      </c>
    </row>
    <row r="240" spans="1:30" ht="33" x14ac:dyDescent="0.25">
      <c r="A240" s="30">
        <v>235</v>
      </c>
      <c r="B240" s="35" t="s">
        <v>367</v>
      </c>
      <c r="C240" s="53" t="s">
        <v>173</v>
      </c>
      <c r="D240" s="37" t="s">
        <v>19</v>
      </c>
      <c r="E240" s="30" t="s">
        <v>67</v>
      </c>
      <c r="F240" s="30">
        <v>8</v>
      </c>
      <c r="G240" s="30">
        <v>2</v>
      </c>
      <c r="H240" s="43">
        <v>26000</v>
      </c>
      <c r="I240" s="42">
        <f t="shared" si="31"/>
        <v>7280</v>
      </c>
      <c r="M240" s="9"/>
      <c r="N240" s="6">
        <v>0</v>
      </c>
      <c r="O240" s="10" t="s">
        <v>247</v>
      </c>
      <c r="P240" s="5">
        <v>2023</v>
      </c>
      <c r="T240" s="6">
        <v>1.0408673894912426</v>
      </c>
      <c r="U240" s="15">
        <v>27062.552126772309</v>
      </c>
      <c r="V240" s="15">
        <v>2706.2552126772312</v>
      </c>
      <c r="W240" s="16">
        <v>8524.7039199332758</v>
      </c>
      <c r="X240" s="16">
        <v>18537.848206839033</v>
      </c>
      <c r="Y240" s="17">
        <v>7.0000000000000007E-2</v>
      </c>
      <c r="Z240" s="16">
        <v>1297.6493744787324</v>
      </c>
      <c r="AA240" s="49">
        <f t="shared" si="26"/>
        <v>2.3681591802692719</v>
      </c>
      <c r="AB240" s="16">
        <v>17240.1988323603</v>
      </c>
      <c r="AC240" s="13" t="e">
        <f>H240*F240/#REF!*0.9</f>
        <v>#REF!</v>
      </c>
      <c r="AD240" s="18" t="e">
        <f t="shared" si="27"/>
        <v>#REF!</v>
      </c>
    </row>
    <row r="241" spans="1:30" ht="49.5" x14ac:dyDescent="0.25">
      <c r="A241" s="30">
        <v>236</v>
      </c>
      <c r="B241" s="35" t="s">
        <v>368</v>
      </c>
      <c r="C241" s="53" t="s">
        <v>369</v>
      </c>
      <c r="D241" s="37" t="s">
        <v>19</v>
      </c>
      <c r="E241" s="30" t="s">
        <v>67</v>
      </c>
      <c r="F241" s="30">
        <v>8</v>
      </c>
      <c r="G241" s="30">
        <v>7</v>
      </c>
      <c r="H241" s="43">
        <v>9276</v>
      </c>
      <c r="I241" s="42">
        <f t="shared" si="31"/>
        <v>4823.5200000000004</v>
      </c>
      <c r="M241" s="9"/>
      <c r="N241" s="6">
        <v>0</v>
      </c>
      <c r="O241" s="10" t="s">
        <v>247</v>
      </c>
      <c r="P241" s="5">
        <v>2023</v>
      </c>
      <c r="T241" s="6">
        <v>1.0408673894912426</v>
      </c>
      <c r="U241" s="15">
        <v>9655.0859049207666</v>
      </c>
      <c r="V241" s="15">
        <v>965.50859049207668</v>
      </c>
      <c r="W241" s="16">
        <v>3041.3520600500415</v>
      </c>
      <c r="X241" s="16">
        <v>6613.7338448707251</v>
      </c>
      <c r="Y241" s="17">
        <v>7.0000000000000007E-2</v>
      </c>
      <c r="Z241" s="16">
        <v>462.96136914095081</v>
      </c>
      <c r="AA241" s="49">
        <f t="shared" si="26"/>
        <v>1.275162635529608</v>
      </c>
      <c r="AB241" s="16">
        <v>6150.7724757297747</v>
      </c>
      <c r="AC241" s="13" t="e">
        <f>H241*F241/#REF!*0.9</f>
        <v>#REF!</v>
      </c>
      <c r="AD241" s="18" t="e">
        <f t="shared" si="27"/>
        <v>#REF!</v>
      </c>
    </row>
    <row r="242" spans="1:30" ht="33" x14ac:dyDescent="0.25">
      <c r="A242" s="30">
        <v>237</v>
      </c>
      <c r="B242" s="35" t="s">
        <v>370</v>
      </c>
      <c r="C242" s="53" t="s">
        <v>37</v>
      </c>
      <c r="D242" s="37" t="s">
        <v>19</v>
      </c>
      <c r="E242" s="30" t="s">
        <v>67</v>
      </c>
      <c r="F242" s="30">
        <v>8</v>
      </c>
      <c r="G242" s="30">
        <f t="shared" si="29"/>
        <v>12</v>
      </c>
      <c r="H242" s="43">
        <v>666675</v>
      </c>
      <c r="I242" s="42">
        <f t="shared" si="31"/>
        <v>426672</v>
      </c>
      <c r="M242" s="9"/>
      <c r="N242" s="6">
        <v>66667.5</v>
      </c>
      <c r="O242" s="10" t="s">
        <v>247</v>
      </c>
      <c r="P242" s="5">
        <v>2023</v>
      </c>
      <c r="T242" s="6">
        <v>1.0408673894912426</v>
      </c>
      <c r="U242" s="15">
        <v>693920.26688907412</v>
      </c>
      <c r="V242" s="15">
        <v>69392.026688907412</v>
      </c>
      <c r="W242" s="16">
        <v>218584.88407005835</v>
      </c>
      <c r="X242" s="16">
        <v>475335.38281901577</v>
      </c>
      <c r="Y242" s="17">
        <v>7.0000000000000007E-2</v>
      </c>
      <c r="Z242" s="16">
        <v>33273.47679733111</v>
      </c>
      <c r="AA242" s="49">
        <f t="shared" si="26"/>
        <v>1.0360696413678063</v>
      </c>
      <c r="AB242" s="16">
        <v>442061.90602168464</v>
      </c>
      <c r="AC242" s="13" t="e">
        <f>H242*F242/#REF!*0.9</f>
        <v>#REF!</v>
      </c>
      <c r="AD242" s="18" t="e">
        <f t="shared" si="27"/>
        <v>#REF!</v>
      </c>
    </row>
    <row r="243" spans="1:30" ht="33" x14ac:dyDescent="0.25">
      <c r="A243" s="30">
        <v>238</v>
      </c>
      <c r="B243" s="35" t="s">
        <v>371</v>
      </c>
      <c r="C243" s="53" t="s">
        <v>66</v>
      </c>
      <c r="D243" s="37" t="s">
        <v>19</v>
      </c>
      <c r="E243" s="30" t="s">
        <v>67</v>
      </c>
      <c r="F243" s="30">
        <v>8</v>
      </c>
      <c r="G243" s="30">
        <v>7</v>
      </c>
      <c r="H243" s="43">
        <v>140750</v>
      </c>
      <c r="I243" s="42">
        <f t="shared" si="31"/>
        <v>73190</v>
      </c>
      <c r="M243" s="9"/>
      <c r="N243" s="6">
        <v>0</v>
      </c>
      <c r="O243" s="10" t="s">
        <v>247</v>
      </c>
      <c r="P243" s="5">
        <v>2023</v>
      </c>
      <c r="T243" s="6">
        <v>1.0408673894912426</v>
      </c>
      <c r="U243" s="15">
        <v>146502.08507089238</v>
      </c>
      <c r="V243" s="15">
        <v>14650.208507089239</v>
      </c>
      <c r="W243" s="16">
        <v>46148.156797331103</v>
      </c>
      <c r="X243" s="16">
        <v>100353.92827356128</v>
      </c>
      <c r="Y243" s="17">
        <v>7.0000000000000007E-2</v>
      </c>
      <c r="Z243" s="16">
        <v>7024.7749791492906</v>
      </c>
      <c r="AA243" s="49">
        <f t="shared" si="26"/>
        <v>1.2751626355296077</v>
      </c>
      <c r="AB243" s="16">
        <v>93329.153294411983</v>
      </c>
      <c r="AC243" s="13" t="e">
        <f>H243*F243/#REF!*0.9</f>
        <v>#REF!</v>
      </c>
      <c r="AD243" s="18" t="e">
        <f t="shared" si="27"/>
        <v>#REF!</v>
      </c>
    </row>
    <row r="244" spans="1:30" ht="49.5" x14ac:dyDescent="0.25">
      <c r="A244" s="30">
        <v>239</v>
      </c>
      <c r="B244" s="35" t="s">
        <v>372</v>
      </c>
      <c r="C244" s="53" t="s">
        <v>373</v>
      </c>
      <c r="D244" s="37" t="s">
        <v>19</v>
      </c>
      <c r="E244" s="30" t="s">
        <v>67</v>
      </c>
      <c r="F244" s="30">
        <v>8</v>
      </c>
      <c r="G244" s="30">
        <v>2</v>
      </c>
      <c r="H244" s="43">
        <v>22600</v>
      </c>
      <c r="I244" s="42">
        <f t="shared" si="31"/>
        <v>6328</v>
      </c>
      <c r="M244" s="9"/>
      <c r="N244" s="6">
        <v>0</v>
      </c>
      <c r="O244" s="10" t="s">
        <v>247</v>
      </c>
      <c r="P244" s="5">
        <v>2023</v>
      </c>
      <c r="T244" s="6">
        <v>1.0408673894912426</v>
      </c>
      <c r="U244" s="15">
        <v>23523.603002502081</v>
      </c>
      <c r="V244" s="15">
        <v>2352.3603002502082</v>
      </c>
      <c r="W244" s="16">
        <v>7409.9349457881544</v>
      </c>
      <c r="X244" s="16">
        <v>16113.668056713926</v>
      </c>
      <c r="Y244" s="17">
        <v>7.0000000000000007E-2</v>
      </c>
      <c r="Z244" s="16">
        <v>1127.9567639699749</v>
      </c>
      <c r="AA244" s="49">
        <f t="shared" si="26"/>
        <v>2.3681591802692719</v>
      </c>
      <c r="AB244" s="16">
        <v>14985.711292743952</v>
      </c>
      <c r="AC244" s="13" t="e">
        <f>H244*F244/#REF!*0.9</f>
        <v>#REF!</v>
      </c>
      <c r="AD244" s="18" t="e">
        <f t="shared" si="27"/>
        <v>#REF!</v>
      </c>
    </row>
    <row r="245" spans="1:30" ht="33" x14ac:dyDescent="0.25">
      <c r="A245" s="30">
        <v>240</v>
      </c>
      <c r="B245" s="35" t="s">
        <v>374</v>
      </c>
      <c r="C245" s="29" t="s">
        <v>375</v>
      </c>
      <c r="D245" s="37" t="s">
        <v>19</v>
      </c>
      <c r="E245" s="30" t="s">
        <v>67</v>
      </c>
      <c r="F245" s="30">
        <v>8</v>
      </c>
      <c r="G245" s="30">
        <v>2</v>
      </c>
      <c r="H245" s="43">
        <v>7289</v>
      </c>
      <c r="I245" s="42">
        <f t="shared" si="31"/>
        <v>2040.92</v>
      </c>
      <c r="M245" s="9"/>
      <c r="N245" s="6">
        <v>0</v>
      </c>
      <c r="O245" s="10" t="s">
        <v>247</v>
      </c>
      <c r="P245" s="5">
        <v>2023</v>
      </c>
      <c r="T245" s="6">
        <v>1.0408673894912426</v>
      </c>
      <c r="U245" s="15">
        <v>7586.8824020016673</v>
      </c>
      <c r="V245" s="15">
        <v>758.68824020016677</v>
      </c>
      <c r="W245" s="16">
        <v>2389.8679566305254</v>
      </c>
      <c r="X245" s="16">
        <v>5197.0144453711418</v>
      </c>
      <c r="Y245" s="17">
        <v>7.0000000000000007E-2</v>
      </c>
      <c r="Z245" s="16">
        <v>363.79101117597997</v>
      </c>
      <c r="AA245" s="49">
        <f t="shared" si="26"/>
        <v>2.3681591802692714</v>
      </c>
      <c r="AB245" s="16">
        <v>4833.2234341951616</v>
      </c>
      <c r="AC245" s="13" t="e">
        <f>H245*F245/#REF!*0.9</f>
        <v>#REF!</v>
      </c>
      <c r="AD245" s="18" t="e">
        <f t="shared" si="27"/>
        <v>#REF!</v>
      </c>
    </row>
    <row r="246" spans="1:30" ht="33" x14ac:dyDescent="0.25">
      <c r="A246" s="30">
        <v>241</v>
      </c>
      <c r="B246" s="35" t="s">
        <v>376</v>
      </c>
      <c r="C246" s="53" t="s">
        <v>37</v>
      </c>
      <c r="D246" s="37" t="s">
        <v>19</v>
      </c>
      <c r="E246" s="30" t="s">
        <v>67</v>
      </c>
      <c r="F246" s="30">
        <v>8</v>
      </c>
      <c r="G246" s="30">
        <v>7</v>
      </c>
      <c r="H246" s="43">
        <v>87065</v>
      </c>
      <c r="I246" s="42">
        <f t="shared" si="31"/>
        <v>45273.8</v>
      </c>
      <c r="M246" s="9"/>
      <c r="N246" s="6">
        <v>0</v>
      </c>
      <c r="O246" s="10" t="s">
        <v>247</v>
      </c>
      <c r="P246" s="5">
        <v>2023</v>
      </c>
      <c r="T246" s="6">
        <v>1.0408673894912426</v>
      </c>
      <c r="U246" s="15">
        <v>90623.11926605503</v>
      </c>
      <c r="V246" s="15">
        <v>9062.3119266055037</v>
      </c>
      <c r="W246" s="16">
        <v>28546.282568807335</v>
      </c>
      <c r="X246" s="16">
        <v>62076.836697247694</v>
      </c>
      <c r="Y246" s="17">
        <v>7.0000000000000007E-2</v>
      </c>
      <c r="Z246" s="16">
        <v>4345.3785688073394</v>
      </c>
      <c r="AA246" s="49">
        <f t="shared" si="26"/>
        <v>1.2751626355296077</v>
      </c>
      <c r="AB246" s="16">
        <v>57731.458128440354</v>
      </c>
      <c r="AC246" s="13" t="e">
        <f>H246*F246/#REF!*0.9</f>
        <v>#REF!</v>
      </c>
      <c r="AD246" s="18" t="e">
        <f t="shared" si="27"/>
        <v>#REF!</v>
      </c>
    </row>
    <row r="247" spans="1:30" ht="33" x14ac:dyDescent="0.25">
      <c r="A247" s="30">
        <v>242</v>
      </c>
      <c r="B247" s="34" t="s">
        <v>377</v>
      </c>
      <c r="C247" s="29" t="s">
        <v>375</v>
      </c>
      <c r="D247" s="37" t="s">
        <v>19</v>
      </c>
      <c r="E247" s="30" t="s">
        <v>82</v>
      </c>
      <c r="F247" s="30">
        <v>7</v>
      </c>
      <c r="G247" s="30">
        <v>3</v>
      </c>
      <c r="H247" s="43">
        <v>7111</v>
      </c>
      <c r="I247" s="42">
        <f t="shared" si="31"/>
        <v>2631.0699999999997</v>
      </c>
      <c r="M247" s="6"/>
      <c r="N247" s="6">
        <v>0</v>
      </c>
      <c r="O247" s="10" t="s">
        <v>247</v>
      </c>
      <c r="P247" s="5">
        <v>2023</v>
      </c>
      <c r="T247" s="6">
        <v>1.0675791274593669</v>
      </c>
      <c r="U247" s="15">
        <v>7591.5551753635582</v>
      </c>
      <c r="V247" s="15">
        <v>759.15551753635589</v>
      </c>
      <c r="W247" s="16">
        <v>2049.7198973481609</v>
      </c>
      <c r="X247" s="16">
        <v>5541.8352780153973</v>
      </c>
      <c r="Y247" s="17">
        <v>0.06</v>
      </c>
      <c r="Z247" s="16">
        <v>332.51011668092383</v>
      </c>
      <c r="AA247" s="49">
        <f t="shared" si="26"/>
        <v>1.9799264790881559</v>
      </c>
      <c r="AB247" s="16">
        <v>5209.3251613344737</v>
      </c>
      <c r="AC247" s="13" t="e">
        <f>H247*F247/#REF!*0.9</f>
        <v>#REF!</v>
      </c>
      <c r="AD247" s="18" t="e">
        <f t="shared" si="27"/>
        <v>#REF!</v>
      </c>
    </row>
    <row r="248" spans="1:30" ht="49.5" x14ac:dyDescent="0.25">
      <c r="A248" s="30">
        <v>243</v>
      </c>
      <c r="B248" s="34" t="s">
        <v>378</v>
      </c>
      <c r="C248" s="29" t="s">
        <v>379</v>
      </c>
      <c r="D248" s="37" t="s">
        <v>19</v>
      </c>
      <c r="E248" s="30" t="s">
        <v>82</v>
      </c>
      <c r="F248" s="30">
        <v>7</v>
      </c>
      <c r="G248" s="30">
        <v>3</v>
      </c>
      <c r="H248" s="43">
        <v>18000</v>
      </c>
      <c r="I248" s="42">
        <f t="shared" si="31"/>
        <v>6660</v>
      </c>
      <c r="M248" s="6"/>
      <c r="N248" s="6">
        <v>0</v>
      </c>
      <c r="O248" s="7" t="s">
        <v>247</v>
      </c>
      <c r="P248" s="5">
        <v>2023</v>
      </c>
      <c r="T248" s="6">
        <v>1.0675791274593669</v>
      </c>
      <c r="U248" s="15">
        <v>19216.424294268603</v>
      </c>
      <c r="V248" s="15">
        <v>1921.6424294268604</v>
      </c>
      <c r="W248" s="16">
        <v>5188.4345594525221</v>
      </c>
      <c r="X248" s="16">
        <v>14027.989734816081</v>
      </c>
      <c r="Y248" s="17">
        <v>0.06</v>
      </c>
      <c r="Z248" s="16">
        <v>841.67938408896487</v>
      </c>
      <c r="AA248" s="49">
        <f t="shared" si="26"/>
        <v>1.9799264790881557</v>
      </c>
      <c r="AB248" s="16">
        <v>13186.310350727117</v>
      </c>
      <c r="AC248" s="13" t="e">
        <f>H248*F248/#REF!*0.9</f>
        <v>#REF!</v>
      </c>
      <c r="AD248" s="18" t="e">
        <f t="shared" si="27"/>
        <v>#REF!</v>
      </c>
    </row>
    <row r="249" spans="1:30" ht="16.5" x14ac:dyDescent="0.25">
      <c r="A249" s="30">
        <v>244</v>
      </c>
      <c r="B249" s="34" t="s">
        <v>380</v>
      </c>
      <c r="C249" s="38" t="s">
        <v>381</v>
      </c>
      <c r="D249" s="38"/>
      <c r="E249" s="30" t="s">
        <v>82</v>
      </c>
      <c r="F249" s="30">
        <v>7</v>
      </c>
      <c r="G249" s="30">
        <v>8</v>
      </c>
      <c r="H249" s="43">
        <v>20000</v>
      </c>
      <c r="I249" s="42">
        <f t="shared" si="31"/>
        <v>11600</v>
      </c>
      <c r="M249" s="12"/>
      <c r="N249" s="6">
        <v>0</v>
      </c>
      <c r="O249" s="12" t="s">
        <v>247</v>
      </c>
      <c r="P249" s="5">
        <v>2023</v>
      </c>
      <c r="T249" s="6">
        <v>1.0675791274593669</v>
      </c>
      <c r="U249" s="15">
        <v>21351.582549187337</v>
      </c>
      <c r="V249" s="15">
        <v>2135.1582549187337</v>
      </c>
      <c r="W249" s="16">
        <v>5764.9272882805808</v>
      </c>
      <c r="X249" s="16">
        <v>15586.655260906755</v>
      </c>
      <c r="Y249" s="17">
        <v>0.06</v>
      </c>
      <c r="Z249" s="16">
        <v>935.19931565440527</v>
      </c>
      <c r="AA249" s="49">
        <f t="shared" si="26"/>
        <v>1.263056547004513</v>
      </c>
      <c r="AB249" s="16">
        <v>14651.45594525235</v>
      </c>
      <c r="AC249" s="13" t="e">
        <f>H249*F249/#REF!*0.9</f>
        <v>#REF!</v>
      </c>
      <c r="AD249" s="18" t="e">
        <f t="shared" si="27"/>
        <v>#REF!</v>
      </c>
    </row>
    <row r="250" spans="1:30" ht="66" x14ac:dyDescent="0.25">
      <c r="A250" s="30">
        <v>245</v>
      </c>
      <c r="B250" s="34" t="s">
        <v>382</v>
      </c>
      <c r="C250" s="38" t="s">
        <v>383</v>
      </c>
      <c r="D250" s="38" t="s">
        <v>19</v>
      </c>
      <c r="E250" s="30" t="s">
        <v>82</v>
      </c>
      <c r="F250" s="30">
        <v>7</v>
      </c>
      <c r="G250" s="30">
        <v>8</v>
      </c>
      <c r="H250" s="43">
        <v>1920000</v>
      </c>
      <c r="I250" s="42">
        <f>0.9*(H250-H250*0.9*F250/(F250+G250))</f>
        <v>1002240</v>
      </c>
      <c r="M250" s="12"/>
      <c r="N250" s="6">
        <v>576000</v>
      </c>
      <c r="O250" s="12" t="s">
        <v>247</v>
      </c>
      <c r="P250" s="5">
        <v>2023</v>
      </c>
      <c r="T250" s="6">
        <v>1.0675791274593669</v>
      </c>
      <c r="U250" s="15">
        <v>2049751.9247219844</v>
      </c>
      <c r="V250" s="15">
        <v>204975.19247219845</v>
      </c>
      <c r="W250" s="16">
        <v>553433.01967493573</v>
      </c>
      <c r="X250" s="16">
        <v>1496318.9050470488</v>
      </c>
      <c r="Y250" s="17">
        <v>0.06</v>
      </c>
      <c r="Z250" s="16">
        <v>89779.134302822931</v>
      </c>
      <c r="AA250" s="49">
        <f t="shared" si="26"/>
        <v>1.403396163338348</v>
      </c>
      <c r="AB250" s="16">
        <v>1406539.7707442259</v>
      </c>
      <c r="AC250" s="13" t="e">
        <f>H250*F250/#REF!*0.9</f>
        <v>#REF!</v>
      </c>
      <c r="AD250" s="18" t="e">
        <f t="shared" si="27"/>
        <v>#REF!</v>
      </c>
    </row>
    <row r="251" spans="1:30" ht="49.5" x14ac:dyDescent="0.25">
      <c r="A251" s="30">
        <v>246</v>
      </c>
      <c r="B251" s="34" t="s">
        <v>384</v>
      </c>
      <c r="C251" s="38" t="s">
        <v>385</v>
      </c>
      <c r="D251" s="38" t="s">
        <v>19</v>
      </c>
      <c r="E251" s="30" t="s">
        <v>82</v>
      </c>
      <c r="F251" s="30">
        <v>7</v>
      </c>
      <c r="G251" s="30">
        <v>8</v>
      </c>
      <c r="H251" s="43">
        <v>2500</v>
      </c>
      <c r="I251" s="42">
        <f>+H251-H251*0.9*F251/(F251+G251)</f>
        <v>1450</v>
      </c>
      <c r="M251" s="12"/>
      <c r="N251" s="6">
        <v>0</v>
      </c>
      <c r="O251" s="12" t="s">
        <v>247</v>
      </c>
      <c r="P251" s="5">
        <v>2023</v>
      </c>
      <c r="T251" s="6">
        <v>1.0675791274593669</v>
      </c>
      <c r="U251" s="15">
        <v>2668.9478186484171</v>
      </c>
      <c r="V251" s="15">
        <v>266.89478186484172</v>
      </c>
      <c r="W251" s="16">
        <v>720.6159110350726</v>
      </c>
      <c r="X251" s="16">
        <v>1948.3319076133444</v>
      </c>
      <c r="Y251" s="17">
        <v>0.06</v>
      </c>
      <c r="Z251" s="16">
        <v>116.89991445680066</v>
      </c>
      <c r="AA251" s="49">
        <f t="shared" si="26"/>
        <v>1.263056547004513</v>
      </c>
      <c r="AB251" s="16">
        <v>1831.4319931565437</v>
      </c>
      <c r="AC251" s="13" t="e">
        <f>H251*F251/#REF!*0.9</f>
        <v>#REF!</v>
      </c>
      <c r="AD251" s="18" t="e">
        <f t="shared" si="27"/>
        <v>#REF!</v>
      </c>
    </row>
    <row r="252" spans="1:30" ht="33" x14ac:dyDescent="0.25">
      <c r="A252" s="30">
        <v>247</v>
      </c>
      <c r="B252" s="34" t="s">
        <v>386</v>
      </c>
      <c r="C252" s="38" t="s">
        <v>387</v>
      </c>
      <c r="D252" s="38" t="s">
        <v>19</v>
      </c>
      <c r="E252" s="30" t="s">
        <v>82</v>
      </c>
      <c r="F252" s="30">
        <v>7</v>
      </c>
      <c r="G252" s="30">
        <v>8</v>
      </c>
      <c r="H252" s="43">
        <v>6128</v>
      </c>
      <c r="I252" s="42">
        <f>+H252-H252*0.9*F252/(F252+G252)</f>
        <v>3554.24</v>
      </c>
      <c r="M252" s="12"/>
      <c r="N252" s="6">
        <v>0</v>
      </c>
      <c r="O252" s="12" t="s">
        <v>247</v>
      </c>
      <c r="P252" s="5">
        <v>2023</v>
      </c>
      <c r="T252" s="6">
        <v>1.0675791274593669</v>
      </c>
      <c r="U252" s="15">
        <v>6542.1248930710008</v>
      </c>
      <c r="V252" s="15">
        <v>654.2124893071001</v>
      </c>
      <c r="W252" s="16">
        <v>1766.37372112917</v>
      </c>
      <c r="X252" s="16">
        <v>4775.7511719418308</v>
      </c>
      <c r="Y252" s="17">
        <v>0.06</v>
      </c>
      <c r="Z252" s="16">
        <v>286.54507031650985</v>
      </c>
      <c r="AA252" s="49">
        <f t="shared" si="26"/>
        <v>1.2630565470045132</v>
      </c>
      <c r="AB252" s="16">
        <v>4489.206101625321</v>
      </c>
      <c r="AC252" s="13" t="e">
        <f>H252*F252/#REF!*0.9</f>
        <v>#REF!</v>
      </c>
      <c r="AD252" s="18" t="e">
        <f t="shared" si="27"/>
        <v>#REF!</v>
      </c>
    </row>
    <row r="253" spans="1:30" ht="49.5" x14ac:dyDescent="0.25">
      <c r="A253" s="30">
        <v>248</v>
      </c>
      <c r="B253" s="34" t="s">
        <v>388</v>
      </c>
      <c r="C253" s="38" t="s">
        <v>344</v>
      </c>
      <c r="D253" s="38" t="s">
        <v>389</v>
      </c>
      <c r="E253" s="30" t="s">
        <v>82</v>
      </c>
      <c r="F253" s="30">
        <v>7</v>
      </c>
      <c r="G253" s="30">
        <v>0</v>
      </c>
      <c r="H253" s="43">
        <v>388800</v>
      </c>
      <c r="I253" s="42">
        <f t="shared" ref="I253:I254" si="32">+H253*0.1</f>
        <v>38880</v>
      </c>
      <c r="M253" s="12"/>
      <c r="N253" s="6">
        <v>116640</v>
      </c>
      <c r="O253" s="12" t="s">
        <v>247</v>
      </c>
      <c r="P253" s="5">
        <v>2023</v>
      </c>
      <c r="T253" s="6">
        <v>1.0675791274593669</v>
      </c>
      <c r="U253" s="15">
        <v>415074.76475620182</v>
      </c>
      <c r="V253" s="15">
        <v>41507.476475620184</v>
      </c>
      <c r="W253" s="16">
        <v>112070.1864841745</v>
      </c>
      <c r="X253" s="16">
        <v>303004.57827202731</v>
      </c>
      <c r="Y253" s="17">
        <v>0.06</v>
      </c>
      <c r="Z253" s="16">
        <v>18180.274696321638</v>
      </c>
      <c r="AA253" s="49">
        <f t="shared" si="26"/>
        <v>7.3257279726261748</v>
      </c>
      <c r="AB253" s="16">
        <v>284824.30357570568</v>
      </c>
      <c r="AC253" s="13" t="e">
        <f>H253*F253/#REF!*0.9</f>
        <v>#REF!</v>
      </c>
      <c r="AD253" s="18" t="e">
        <f t="shared" si="27"/>
        <v>#REF!</v>
      </c>
    </row>
    <row r="254" spans="1:30" ht="49.5" x14ac:dyDescent="0.25">
      <c r="A254" s="30">
        <v>249</v>
      </c>
      <c r="B254" s="34" t="s">
        <v>388</v>
      </c>
      <c r="C254" s="38" t="s">
        <v>344</v>
      </c>
      <c r="D254" s="38" t="s">
        <v>390</v>
      </c>
      <c r="E254" s="30" t="s">
        <v>82</v>
      </c>
      <c r="F254" s="30">
        <v>7</v>
      </c>
      <c r="G254" s="30">
        <v>0</v>
      </c>
      <c r="H254" s="43">
        <v>151200</v>
      </c>
      <c r="I254" s="42">
        <f t="shared" si="32"/>
        <v>15120</v>
      </c>
      <c r="M254" s="12"/>
      <c r="N254" s="6">
        <v>45360</v>
      </c>
      <c r="O254" s="12" t="s">
        <v>247</v>
      </c>
      <c r="P254" s="5">
        <v>2023</v>
      </c>
      <c r="T254" s="6">
        <v>1.0675791274593669</v>
      </c>
      <c r="U254" s="15">
        <v>161417.96407185629</v>
      </c>
      <c r="V254" s="15">
        <v>16141.79640718563</v>
      </c>
      <c r="W254" s="16">
        <v>43582.850299401194</v>
      </c>
      <c r="X254" s="16">
        <v>117835.11377245509</v>
      </c>
      <c r="Y254" s="17">
        <v>0.06</v>
      </c>
      <c r="Z254" s="16">
        <v>7070.1068263473053</v>
      </c>
      <c r="AA254" s="49">
        <f t="shared" si="26"/>
        <v>7.3257279726261766</v>
      </c>
      <c r="AB254" s="16">
        <v>110765.00694610779</v>
      </c>
      <c r="AC254" s="13" t="e">
        <f>H254*F254/#REF!*0.9</f>
        <v>#REF!</v>
      </c>
      <c r="AD254" s="18" t="e">
        <f t="shared" si="27"/>
        <v>#REF!</v>
      </c>
    </row>
    <row r="255" spans="1:30" ht="16.5" x14ac:dyDescent="0.25">
      <c r="A255" s="30">
        <v>250</v>
      </c>
      <c r="B255" s="34" t="s">
        <v>391</v>
      </c>
      <c r="C255" s="38" t="s">
        <v>392</v>
      </c>
      <c r="D255" s="38" t="s">
        <v>19</v>
      </c>
      <c r="E255" s="30" t="s">
        <v>82</v>
      </c>
      <c r="F255" s="30">
        <v>7</v>
      </c>
      <c r="G255" s="30">
        <v>3</v>
      </c>
      <c r="H255" s="43">
        <v>16400</v>
      </c>
      <c r="I255" s="42">
        <f t="shared" ref="I255:I271" si="33">+H255-H255*0.9*F255/(F255+G255)</f>
        <v>6068</v>
      </c>
      <c r="M255" s="12"/>
      <c r="N255" s="6">
        <v>0</v>
      </c>
      <c r="O255" s="12" t="s">
        <v>247</v>
      </c>
      <c r="P255" s="5">
        <v>2023</v>
      </c>
      <c r="T255" s="6">
        <v>1.0675791274593669</v>
      </c>
      <c r="U255" s="15">
        <v>17508.297690333617</v>
      </c>
      <c r="V255" s="15">
        <v>1750.8297690333618</v>
      </c>
      <c r="W255" s="16">
        <v>4727.2403763900766</v>
      </c>
      <c r="X255" s="16">
        <v>12781.05731394354</v>
      </c>
      <c r="Y255" s="17">
        <v>0.06</v>
      </c>
      <c r="Z255" s="16">
        <v>766.86343883661243</v>
      </c>
      <c r="AA255" s="49">
        <f t="shared" si="26"/>
        <v>1.9799264790881557</v>
      </c>
      <c r="AB255" s="16">
        <v>12014.193875106928</v>
      </c>
      <c r="AC255" s="13" t="e">
        <f>H255*F255/#REF!*0.9</f>
        <v>#REF!</v>
      </c>
      <c r="AD255" s="18" t="e">
        <f t="shared" si="27"/>
        <v>#REF!</v>
      </c>
    </row>
    <row r="256" spans="1:30" ht="16.5" x14ac:dyDescent="0.25">
      <c r="A256" s="30">
        <v>251</v>
      </c>
      <c r="B256" s="34" t="s">
        <v>393</v>
      </c>
      <c r="C256" s="38" t="s">
        <v>392</v>
      </c>
      <c r="D256" s="38" t="s">
        <v>19</v>
      </c>
      <c r="E256" s="30" t="s">
        <v>82</v>
      </c>
      <c r="F256" s="30">
        <v>7</v>
      </c>
      <c r="G256" s="30">
        <v>3</v>
      </c>
      <c r="H256" s="43">
        <v>8500</v>
      </c>
      <c r="I256" s="42">
        <f t="shared" si="33"/>
        <v>3145</v>
      </c>
      <c r="M256" s="12"/>
      <c r="N256" s="6">
        <v>0</v>
      </c>
      <c r="O256" s="12" t="s">
        <v>247</v>
      </c>
      <c r="P256" s="5">
        <v>2023</v>
      </c>
      <c r="T256" s="6">
        <v>1.0675791274593669</v>
      </c>
      <c r="U256" s="15">
        <v>9074.4225834046192</v>
      </c>
      <c r="V256" s="15">
        <v>907.44225834046199</v>
      </c>
      <c r="W256" s="16">
        <v>2450.094097519247</v>
      </c>
      <c r="X256" s="16">
        <v>6624.3284858853722</v>
      </c>
      <c r="Y256" s="17">
        <v>0.06</v>
      </c>
      <c r="Z256" s="16">
        <v>397.45970915312233</v>
      </c>
      <c r="AA256" s="49">
        <f t="shared" si="26"/>
        <v>1.9799264790881557</v>
      </c>
      <c r="AB256" s="16">
        <v>6226.8687767322499</v>
      </c>
      <c r="AC256" s="13" t="e">
        <f>H256*F256/#REF!*0.9</f>
        <v>#REF!</v>
      </c>
      <c r="AD256" s="18" t="e">
        <f t="shared" si="27"/>
        <v>#REF!</v>
      </c>
    </row>
    <row r="257" spans="1:32" ht="49.5" x14ac:dyDescent="0.25">
      <c r="A257" s="30">
        <v>252</v>
      </c>
      <c r="B257" s="34" t="s">
        <v>394</v>
      </c>
      <c r="C257" s="38" t="s">
        <v>210</v>
      </c>
      <c r="D257" s="38" t="s">
        <v>19</v>
      </c>
      <c r="E257" s="30" t="s">
        <v>82</v>
      </c>
      <c r="F257" s="30">
        <v>7</v>
      </c>
      <c r="G257" s="30">
        <v>8</v>
      </c>
      <c r="H257" s="43">
        <v>643000</v>
      </c>
      <c r="I257" s="42">
        <f t="shared" si="33"/>
        <v>372940</v>
      </c>
      <c r="M257" s="12"/>
      <c r="N257" s="6">
        <v>192900</v>
      </c>
      <c r="O257" s="12" t="s">
        <v>247</v>
      </c>
      <c r="P257" s="5">
        <v>2023</v>
      </c>
      <c r="T257" s="6">
        <v>1.0675791274593669</v>
      </c>
      <c r="U257" s="15">
        <v>686453.37895637297</v>
      </c>
      <c r="V257" s="15">
        <v>68645.337895637305</v>
      </c>
      <c r="W257" s="16">
        <v>185342.41231822071</v>
      </c>
      <c r="X257" s="16">
        <v>501110.96663815225</v>
      </c>
      <c r="Y257" s="17">
        <v>0.06</v>
      </c>
      <c r="Z257" s="16">
        <v>30066.657998289134</v>
      </c>
      <c r="AA257" s="49">
        <f t="shared" si="26"/>
        <v>1.263056547004513</v>
      </c>
      <c r="AB257" s="16">
        <v>471044.3086398631</v>
      </c>
      <c r="AC257" s="13" t="e">
        <f>H257*F257/#REF!*0.9</f>
        <v>#REF!</v>
      </c>
      <c r="AD257" s="18" t="e">
        <f t="shared" si="27"/>
        <v>#REF!</v>
      </c>
    </row>
    <row r="258" spans="1:32" ht="66" x14ac:dyDescent="0.25">
      <c r="A258" s="30">
        <v>253</v>
      </c>
      <c r="B258" s="34" t="s">
        <v>395</v>
      </c>
      <c r="C258" s="38" t="s">
        <v>396</v>
      </c>
      <c r="D258" s="38" t="s">
        <v>19</v>
      </c>
      <c r="E258" s="30" t="s">
        <v>82</v>
      </c>
      <c r="F258" s="30">
        <v>7</v>
      </c>
      <c r="G258" s="30">
        <v>8</v>
      </c>
      <c r="H258" s="43">
        <v>140000</v>
      </c>
      <c r="I258" s="42">
        <f t="shared" si="33"/>
        <v>81200</v>
      </c>
      <c r="M258" s="12"/>
      <c r="N258" s="6">
        <v>42000</v>
      </c>
      <c r="O258" s="12" t="s">
        <v>271</v>
      </c>
      <c r="P258" s="5">
        <v>2023</v>
      </c>
      <c r="T258" s="6">
        <v>1.0675791274593669</v>
      </c>
      <c r="U258" s="15">
        <v>149461.07784431137</v>
      </c>
      <c r="V258" s="15">
        <v>14946.107784431137</v>
      </c>
      <c r="W258" s="16">
        <v>40354.491017964072</v>
      </c>
      <c r="X258" s="16">
        <v>109106.58682634729</v>
      </c>
      <c r="Y258" s="17">
        <v>0.06</v>
      </c>
      <c r="Z258" s="16">
        <v>6546.3952095808372</v>
      </c>
      <c r="AA258" s="49">
        <f t="shared" si="26"/>
        <v>1.263056547004513</v>
      </c>
      <c r="AB258" s="16">
        <v>102560.19161676646</v>
      </c>
      <c r="AC258" s="13" t="e">
        <f>H258*F258/#REF!*0.9</f>
        <v>#REF!</v>
      </c>
      <c r="AD258" s="18" t="e">
        <f t="shared" si="27"/>
        <v>#REF!</v>
      </c>
    </row>
    <row r="259" spans="1:32" ht="49.5" x14ac:dyDescent="0.25">
      <c r="A259" s="30">
        <v>254</v>
      </c>
      <c r="B259" s="34" t="s">
        <v>397</v>
      </c>
      <c r="C259" s="38" t="s">
        <v>398</v>
      </c>
      <c r="D259" s="38" t="s">
        <v>19</v>
      </c>
      <c r="E259" s="30" t="s">
        <v>82</v>
      </c>
      <c r="F259" s="30">
        <v>7</v>
      </c>
      <c r="G259" s="30">
        <v>3</v>
      </c>
      <c r="H259" s="43">
        <v>78375</v>
      </c>
      <c r="I259" s="42">
        <f t="shared" si="33"/>
        <v>28998.75</v>
      </c>
      <c r="M259" s="12"/>
      <c r="N259" s="6">
        <v>0</v>
      </c>
      <c r="O259" s="12" t="s">
        <v>247</v>
      </c>
      <c r="P259" s="5">
        <v>2023</v>
      </c>
      <c r="T259" s="6">
        <v>1.0675791274593669</v>
      </c>
      <c r="U259" s="15">
        <v>83671.514114627877</v>
      </c>
      <c r="V259" s="15">
        <v>8367.151411462788</v>
      </c>
      <c r="W259" s="16">
        <v>22591.308810949522</v>
      </c>
      <c r="X259" s="16">
        <v>61080.205303678355</v>
      </c>
      <c r="Y259" s="17">
        <v>0.06</v>
      </c>
      <c r="Z259" s="16">
        <v>3664.8123182207009</v>
      </c>
      <c r="AA259" s="49">
        <f t="shared" ref="AA259:AA271" si="34">+AB259/I259</f>
        <v>1.9799264790881557</v>
      </c>
      <c r="AB259" s="16">
        <v>57415.392985457656</v>
      </c>
      <c r="AC259" s="13" t="e">
        <f>H259*F259/#REF!*0.9</f>
        <v>#REF!</v>
      </c>
      <c r="AD259" s="18" t="e">
        <f t="shared" ref="AD259:AD273" si="35">H259-AC259</f>
        <v>#REF!</v>
      </c>
    </row>
    <row r="260" spans="1:32" ht="49.5" x14ac:dyDescent="0.25">
      <c r="A260" s="30">
        <v>255</v>
      </c>
      <c r="B260" s="34" t="s">
        <v>397</v>
      </c>
      <c r="C260" s="38" t="s">
        <v>398</v>
      </c>
      <c r="D260" s="38" t="s">
        <v>19</v>
      </c>
      <c r="E260" s="30" t="s">
        <v>82</v>
      </c>
      <c r="F260" s="30">
        <v>7</v>
      </c>
      <c r="G260" s="30">
        <v>3</v>
      </c>
      <c r="H260" s="43">
        <v>12897</v>
      </c>
      <c r="I260" s="42">
        <f t="shared" si="33"/>
        <v>4771.8899999999994</v>
      </c>
      <c r="M260" s="12"/>
      <c r="N260" s="6">
        <v>0</v>
      </c>
      <c r="O260" s="12" t="s">
        <v>247</v>
      </c>
      <c r="P260" s="5">
        <v>2023</v>
      </c>
      <c r="T260" s="6">
        <v>1.0675791274593669</v>
      </c>
      <c r="U260" s="15">
        <v>13768.568006843454</v>
      </c>
      <c r="V260" s="15">
        <v>1376.8568006843454</v>
      </c>
      <c r="W260" s="16">
        <v>3717.5133618477325</v>
      </c>
      <c r="X260" s="16">
        <v>10051.054644995722</v>
      </c>
      <c r="Y260" s="17">
        <v>0.06</v>
      </c>
      <c r="Z260" s="16">
        <v>603.06327869974325</v>
      </c>
      <c r="AA260" s="49">
        <f t="shared" si="34"/>
        <v>1.9799264790881559</v>
      </c>
      <c r="AB260" s="16">
        <v>9447.9913662959789</v>
      </c>
      <c r="AC260" s="13" t="e">
        <f>H260*F260/#REF!*0.9</f>
        <v>#REF!</v>
      </c>
      <c r="AD260" s="18" t="e">
        <f t="shared" si="35"/>
        <v>#REF!</v>
      </c>
    </row>
    <row r="261" spans="1:32" ht="33" x14ac:dyDescent="0.25">
      <c r="A261" s="30">
        <v>256</v>
      </c>
      <c r="B261" s="34" t="s">
        <v>399</v>
      </c>
      <c r="C261" s="38" t="s">
        <v>400</v>
      </c>
      <c r="D261" s="38" t="s">
        <v>19</v>
      </c>
      <c r="E261" s="30" t="s">
        <v>82</v>
      </c>
      <c r="F261" s="30">
        <v>7</v>
      </c>
      <c r="G261" s="30">
        <v>3</v>
      </c>
      <c r="H261" s="43">
        <v>31240</v>
      </c>
      <c r="I261" s="42">
        <f t="shared" si="33"/>
        <v>11558.8</v>
      </c>
      <c r="M261" s="12"/>
      <c r="N261" s="6">
        <v>0</v>
      </c>
      <c r="O261" s="12" t="s">
        <v>247</v>
      </c>
      <c r="P261" s="5">
        <v>2023</v>
      </c>
      <c r="T261" s="6">
        <v>1.0675791274593669</v>
      </c>
      <c r="U261" s="15">
        <v>33351.171941830624</v>
      </c>
      <c r="V261" s="15">
        <v>3335.1171941830626</v>
      </c>
      <c r="W261" s="16">
        <v>9004.8164242942694</v>
      </c>
      <c r="X261" s="16">
        <v>24346.355517536354</v>
      </c>
      <c r="Y261" s="17">
        <v>0.06</v>
      </c>
      <c r="Z261" s="16">
        <v>1460.7813310521813</v>
      </c>
      <c r="AA261" s="49">
        <f t="shared" si="34"/>
        <v>1.9799264790881557</v>
      </c>
      <c r="AB261" s="16">
        <v>22885.574186484173</v>
      </c>
      <c r="AC261" s="13" t="e">
        <f>H261*F261/#REF!*0.9</f>
        <v>#REF!</v>
      </c>
      <c r="AD261" s="18" t="e">
        <f t="shared" si="35"/>
        <v>#REF!</v>
      </c>
    </row>
    <row r="262" spans="1:32" ht="33" x14ac:dyDescent="0.25">
      <c r="A262" s="30">
        <v>257</v>
      </c>
      <c r="B262" s="34" t="s">
        <v>401</v>
      </c>
      <c r="C262" s="38" t="s">
        <v>402</v>
      </c>
      <c r="D262" s="38" t="s">
        <v>19</v>
      </c>
      <c r="E262" s="30" t="s">
        <v>82</v>
      </c>
      <c r="F262" s="30">
        <v>7</v>
      </c>
      <c r="G262" s="30">
        <v>8</v>
      </c>
      <c r="H262" s="43">
        <v>49164</v>
      </c>
      <c r="I262" s="42">
        <f t="shared" si="33"/>
        <v>28515.119999999999</v>
      </c>
      <c r="M262" s="19"/>
      <c r="N262" s="6">
        <v>0</v>
      </c>
      <c r="O262" s="12" t="s">
        <v>247</v>
      </c>
      <c r="P262" s="5">
        <v>2023</v>
      </c>
      <c r="T262" s="6">
        <v>1.0675791274593669</v>
      </c>
      <c r="U262" s="15">
        <v>52486.460222412315</v>
      </c>
      <c r="V262" s="15">
        <v>5248.6460222412315</v>
      </c>
      <c r="W262" s="16">
        <v>14171.344260051323</v>
      </c>
      <c r="X262" s="16">
        <v>38315.115962360993</v>
      </c>
      <c r="Y262" s="17">
        <v>0.06</v>
      </c>
      <c r="Z262" s="16">
        <v>2298.9069577416594</v>
      </c>
      <c r="AA262" s="49">
        <f t="shared" si="34"/>
        <v>1.2630565470045132</v>
      </c>
      <c r="AB262" s="16">
        <v>36016.209004619333</v>
      </c>
      <c r="AC262" s="13" t="e">
        <f>H262*F262/#REF!*0.9</f>
        <v>#REF!</v>
      </c>
      <c r="AD262" s="18" t="e">
        <f t="shared" si="35"/>
        <v>#REF!</v>
      </c>
    </row>
    <row r="263" spans="1:32" ht="49.5" x14ac:dyDescent="0.25">
      <c r="A263" s="30">
        <v>258</v>
      </c>
      <c r="B263" s="34" t="s">
        <v>403</v>
      </c>
      <c r="C263" s="38" t="s">
        <v>369</v>
      </c>
      <c r="D263" s="38" t="s">
        <v>19</v>
      </c>
      <c r="E263" s="30" t="s">
        <v>82</v>
      </c>
      <c r="F263" s="30">
        <v>7</v>
      </c>
      <c r="G263" s="30">
        <v>3</v>
      </c>
      <c r="H263" s="43">
        <v>36338</v>
      </c>
      <c r="I263" s="42">
        <f t="shared" si="33"/>
        <v>13445.060000000001</v>
      </c>
      <c r="M263" s="19"/>
      <c r="N263" s="6">
        <v>0</v>
      </c>
      <c r="O263" s="12" t="s">
        <v>247</v>
      </c>
      <c r="P263" s="5">
        <v>2023</v>
      </c>
      <c r="T263" s="6">
        <v>1.0675791274593669</v>
      </c>
      <c r="U263" s="15">
        <v>38793.690333618477</v>
      </c>
      <c r="V263" s="15">
        <v>3879.3690333618479</v>
      </c>
      <c r="W263" s="16">
        <v>10474.296390076988</v>
      </c>
      <c r="X263" s="16">
        <v>28319.393943541487</v>
      </c>
      <c r="Y263" s="17">
        <v>0.06</v>
      </c>
      <c r="Z263" s="16">
        <v>1699.1636366124892</v>
      </c>
      <c r="AA263" s="49">
        <f t="shared" si="34"/>
        <v>1.9799264790881554</v>
      </c>
      <c r="AB263" s="16">
        <v>26620.230306928999</v>
      </c>
      <c r="AC263" s="13" t="e">
        <f>H263*F263/#REF!*0.9</f>
        <v>#REF!</v>
      </c>
      <c r="AD263" s="18" t="e">
        <f t="shared" si="35"/>
        <v>#REF!</v>
      </c>
    </row>
    <row r="264" spans="1:32" ht="66" x14ac:dyDescent="0.25">
      <c r="A264" s="30">
        <v>259</v>
      </c>
      <c r="B264" s="34" t="s">
        <v>404</v>
      </c>
      <c r="C264" s="38" t="s">
        <v>405</v>
      </c>
      <c r="D264" s="38" t="s">
        <v>19</v>
      </c>
      <c r="E264" s="30" t="s">
        <v>82</v>
      </c>
      <c r="F264" s="30">
        <v>7</v>
      </c>
      <c r="G264" s="30">
        <v>8</v>
      </c>
      <c r="H264" s="43">
        <v>103425</v>
      </c>
      <c r="I264" s="42">
        <f t="shared" si="33"/>
        <v>59986.5</v>
      </c>
      <c r="M264" s="19"/>
      <c r="N264" s="6">
        <v>0</v>
      </c>
      <c r="O264" s="12" t="s">
        <v>247</v>
      </c>
      <c r="P264" s="5">
        <v>2023</v>
      </c>
      <c r="T264" s="6">
        <v>1.0675791274593669</v>
      </c>
      <c r="U264" s="15">
        <v>110414.37125748502</v>
      </c>
      <c r="V264" s="15">
        <v>11041.437125748504</v>
      </c>
      <c r="W264" s="16">
        <v>29811.880239520957</v>
      </c>
      <c r="X264" s="16">
        <v>80602.491017964057</v>
      </c>
      <c r="Y264" s="17">
        <v>0.06</v>
      </c>
      <c r="Z264" s="16">
        <v>4836.1494610778436</v>
      </c>
      <c r="AA264" s="49">
        <f t="shared" si="34"/>
        <v>1.263056547004513</v>
      </c>
      <c r="AB264" s="16">
        <v>75766.341556886211</v>
      </c>
      <c r="AC264" s="13" t="e">
        <f>H264*F264/#REF!*0.9</f>
        <v>#REF!</v>
      </c>
      <c r="AD264" s="18" t="e">
        <f t="shared" si="35"/>
        <v>#REF!</v>
      </c>
    </row>
    <row r="265" spans="1:32" ht="33" x14ac:dyDescent="0.25">
      <c r="A265" s="30">
        <v>260</v>
      </c>
      <c r="B265" s="34" t="s">
        <v>406</v>
      </c>
      <c r="C265" s="38" t="s">
        <v>407</v>
      </c>
      <c r="D265" s="38" t="s">
        <v>19</v>
      </c>
      <c r="E265" s="30" t="s">
        <v>82</v>
      </c>
      <c r="F265" s="30">
        <v>7</v>
      </c>
      <c r="G265" s="30">
        <v>3</v>
      </c>
      <c r="H265" s="43">
        <v>20000</v>
      </c>
      <c r="I265" s="42">
        <f t="shared" si="33"/>
        <v>7400</v>
      </c>
      <c r="M265" s="19"/>
      <c r="N265" s="6">
        <v>0</v>
      </c>
      <c r="O265" s="12" t="s">
        <v>247</v>
      </c>
      <c r="P265" s="5">
        <v>2023</v>
      </c>
      <c r="T265" s="6">
        <v>1.0675791274593669</v>
      </c>
      <c r="U265" s="15">
        <v>21351.582549187337</v>
      </c>
      <c r="V265" s="15">
        <v>2135.1582549187337</v>
      </c>
      <c r="W265" s="16">
        <v>5764.9272882805808</v>
      </c>
      <c r="X265" s="16">
        <v>15586.655260906755</v>
      </c>
      <c r="Y265" s="17">
        <v>0.06</v>
      </c>
      <c r="Z265" s="16">
        <v>935.19931565440527</v>
      </c>
      <c r="AA265" s="49">
        <f t="shared" si="34"/>
        <v>1.9799264790881554</v>
      </c>
      <c r="AB265" s="16">
        <v>14651.45594525235</v>
      </c>
      <c r="AC265" s="13" t="e">
        <f>H265*F265/#REF!*0.9</f>
        <v>#REF!</v>
      </c>
      <c r="AD265" s="18" t="e">
        <f t="shared" si="35"/>
        <v>#REF!</v>
      </c>
    </row>
    <row r="266" spans="1:32" ht="49.5" x14ac:dyDescent="0.25">
      <c r="A266" s="30">
        <v>261</v>
      </c>
      <c r="B266" s="34" t="s">
        <v>408</v>
      </c>
      <c r="C266" s="38" t="s">
        <v>409</v>
      </c>
      <c r="D266" s="38" t="s">
        <v>19</v>
      </c>
      <c r="E266" s="30" t="s">
        <v>82</v>
      </c>
      <c r="F266" s="30">
        <v>7</v>
      </c>
      <c r="G266" s="30">
        <v>8</v>
      </c>
      <c r="H266" s="43">
        <v>3223</v>
      </c>
      <c r="I266" s="42">
        <f t="shared" si="33"/>
        <v>1869.34</v>
      </c>
      <c r="M266" s="19"/>
      <c r="N266" s="6">
        <v>0</v>
      </c>
      <c r="O266" s="12" t="s">
        <v>247</v>
      </c>
      <c r="P266" s="5">
        <v>2023</v>
      </c>
      <c r="T266" s="6">
        <v>1.0675791274593669</v>
      </c>
      <c r="U266" s="15">
        <v>3440.8075278015394</v>
      </c>
      <c r="V266" s="15">
        <v>344.08075278015394</v>
      </c>
      <c r="W266" s="16">
        <v>929.01803250641569</v>
      </c>
      <c r="X266" s="16">
        <v>2511.7894952951237</v>
      </c>
      <c r="Y266" s="17">
        <v>0.06</v>
      </c>
      <c r="Z266" s="16">
        <v>150.70736971770742</v>
      </c>
      <c r="AA266" s="49">
        <f t="shared" si="34"/>
        <v>1.263056547004513</v>
      </c>
      <c r="AB266" s="16">
        <v>2361.0821255774163</v>
      </c>
      <c r="AC266" s="13" t="e">
        <f>H266*F266/#REF!*0.9</f>
        <v>#REF!</v>
      </c>
      <c r="AD266" s="18" t="e">
        <f t="shared" si="35"/>
        <v>#REF!</v>
      </c>
    </row>
    <row r="267" spans="1:32" ht="16.5" x14ac:dyDescent="0.25">
      <c r="A267" s="30">
        <v>262</v>
      </c>
      <c r="B267" s="34" t="s">
        <v>410</v>
      </c>
      <c r="C267" s="38" t="s">
        <v>411</v>
      </c>
      <c r="D267" s="38" t="s">
        <v>107</v>
      </c>
      <c r="E267" s="30" t="s">
        <v>82</v>
      </c>
      <c r="F267" s="30">
        <v>7</v>
      </c>
      <c r="G267" s="30">
        <v>8</v>
      </c>
      <c r="H267" s="43">
        <v>37988</v>
      </c>
      <c r="I267" s="42">
        <f t="shared" si="33"/>
        <v>22033.040000000001</v>
      </c>
      <c r="M267" s="19"/>
      <c r="N267" s="6">
        <v>0</v>
      </c>
      <c r="O267" s="12" t="s">
        <v>247</v>
      </c>
      <c r="P267" s="5">
        <v>2023</v>
      </c>
      <c r="T267" s="6">
        <v>1.0675791274593669</v>
      </c>
      <c r="U267" s="15">
        <v>40555.19589392643</v>
      </c>
      <c r="V267" s="15">
        <v>4055.519589392643</v>
      </c>
      <c r="W267" s="16">
        <v>10949.902891360136</v>
      </c>
      <c r="X267" s="16">
        <v>29605.293002566294</v>
      </c>
      <c r="Y267" s="17">
        <v>0.06</v>
      </c>
      <c r="Z267" s="16">
        <v>1776.3175801539776</v>
      </c>
      <c r="AA267" s="49">
        <f t="shared" si="34"/>
        <v>1.263056547004513</v>
      </c>
      <c r="AB267" s="16">
        <v>27828.975422412317</v>
      </c>
      <c r="AC267" s="13" t="e">
        <f>H267*F267/#REF!*0.9</f>
        <v>#REF!</v>
      </c>
      <c r="AD267" s="18" t="e">
        <f t="shared" si="35"/>
        <v>#REF!</v>
      </c>
    </row>
    <row r="268" spans="1:32" ht="33" x14ac:dyDescent="0.25">
      <c r="A268" s="30">
        <v>263</v>
      </c>
      <c r="B268" s="34" t="s">
        <v>412</v>
      </c>
      <c r="C268" s="38" t="s">
        <v>413</v>
      </c>
      <c r="D268" s="38" t="s">
        <v>19</v>
      </c>
      <c r="E268" s="30" t="s">
        <v>82</v>
      </c>
      <c r="F268" s="30">
        <v>7</v>
      </c>
      <c r="G268" s="30">
        <v>3</v>
      </c>
      <c r="H268" s="43">
        <v>46000</v>
      </c>
      <c r="I268" s="42">
        <f t="shared" si="33"/>
        <v>17020</v>
      </c>
      <c r="M268" s="19"/>
      <c r="N268" s="6">
        <v>0</v>
      </c>
      <c r="O268" s="12" t="s">
        <v>247</v>
      </c>
      <c r="P268" s="5">
        <v>2023</v>
      </c>
      <c r="T268" s="6">
        <v>1.0675791274593669</v>
      </c>
      <c r="U268" s="15">
        <v>49108.639863130877</v>
      </c>
      <c r="V268" s="15">
        <v>4910.8639863130875</v>
      </c>
      <c r="W268" s="16">
        <v>13259.332763045337</v>
      </c>
      <c r="X268" s="16">
        <v>35849.307100085542</v>
      </c>
      <c r="Y268" s="17">
        <v>0.06</v>
      </c>
      <c r="Z268" s="16">
        <v>2150.9584260051324</v>
      </c>
      <c r="AA268" s="49">
        <f t="shared" si="34"/>
        <v>1.9799264790881554</v>
      </c>
      <c r="AB268" s="16">
        <v>33698.348674080407</v>
      </c>
      <c r="AC268" s="13" t="e">
        <f>H268*F268/#REF!*0.9</f>
        <v>#REF!</v>
      </c>
      <c r="AD268" s="18" t="e">
        <f t="shared" si="35"/>
        <v>#REF!</v>
      </c>
    </row>
    <row r="269" spans="1:32" ht="49.5" x14ac:dyDescent="0.25">
      <c r="A269" s="30">
        <v>264</v>
      </c>
      <c r="B269" s="34" t="s">
        <v>414</v>
      </c>
      <c r="C269" s="38" t="s">
        <v>210</v>
      </c>
      <c r="D269" s="38" t="s">
        <v>19</v>
      </c>
      <c r="E269" s="30" t="s">
        <v>82</v>
      </c>
      <c r="F269" s="30">
        <v>7</v>
      </c>
      <c r="G269" s="30">
        <f t="shared" ref="G269" si="36">20-F269</f>
        <v>13</v>
      </c>
      <c r="H269" s="43">
        <v>964500</v>
      </c>
      <c r="I269" s="42">
        <f t="shared" si="33"/>
        <v>660682.5</v>
      </c>
      <c r="M269" s="19"/>
      <c r="N269" s="6">
        <v>289350</v>
      </c>
      <c r="O269" s="12" t="s">
        <v>247</v>
      </c>
      <c r="P269" s="5">
        <v>2023</v>
      </c>
      <c r="T269" s="6">
        <v>1.0675791274593669</v>
      </c>
      <c r="U269" s="15">
        <v>1029680.0684345594</v>
      </c>
      <c r="V269" s="15">
        <v>102968.00684345595</v>
      </c>
      <c r="W269" s="16">
        <v>278013.61847733101</v>
      </c>
      <c r="X269" s="16">
        <v>751666.44995722838</v>
      </c>
      <c r="Y269" s="17">
        <v>0.06</v>
      </c>
      <c r="Z269" s="16">
        <v>45099.986997433698</v>
      </c>
      <c r="AA269" s="49">
        <f t="shared" si="34"/>
        <v>1.0694493390695148</v>
      </c>
      <c r="AB269" s="16">
        <v>706566.46295979468</v>
      </c>
      <c r="AC269" s="13" t="e">
        <f>H269*F269/#REF!*0.9</f>
        <v>#REF!</v>
      </c>
      <c r="AD269" s="18" t="e">
        <f t="shared" si="35"/>
        <v>#REF!</v>
      </c>
    </row>
    <row r="270" spans="1:32" ht="33" x14ac:dyDescent="0.25">
      <c r="A270" s="30">
        <v>265</v>
      </c>
      <c r="B270" s="27" t="s">
        <v>415</v>
      </c>
      <c r="C270" s="29" t="s">
        <v>416</v>
      </c>
      <c r="D270" s="38" t="s">
        <v>19</v>
      </c>
      <c r="E270" s="30" t="s">
        <v>417</v>
      </c>
      <c r="F270" s="30">
        <v>6</v>
      </c>
      <c r="G270" s="30">
        <v>9</v>
      </c>
      <c r="H270" s="43">
        <v>8873</v>
      </c>
      <c r="I270" s="42">
        <f t="shared" si="33"/>
        <v>5678.72</v>
      </c>
      <c r="M270" s="6"/>
      <c r="N270" s="6">
        <v>0</v>
      </c>
      <c r="O270" s="7" t="s">
        <v>247</v>
      </c>
      <c r="P270" s="5">
        <v>2023</v>
      </c>
      <c r="T270" s="6">
        <v>1.0305532617671347</v>
      </c>
      <c r="U270" s="15">
        <v>9144.0990916597857</v>
      </c>
      <c r="V270" s="15">
        <v>914.40990916597866</v>
      </c>
      <c r="W270" s="16">
        <v>2057.4222956234516</v>
      </c>
      <c r="X270" s="16">
        <v>7086.6767960363341</v>
      </c>
      <c r="Y270" s="17">
        <v>0.05</v>
      </c>
      <c r="Z270" s="16">
        <v>354.33383980181674</v>
      </c>
      <c r="AA270" s="49">
        <f t="shared" si="34"/>
        <v>1.1855388109000826</v>
      </c>
      <c r="AB270" s="16">
        <v>6732.3429562345173</v>
      </c>
      <c r="AC270" s="13" t="e">
        <f>H270*F270/#REF!*0.9</f>
        <v>#REF!</v>
      </c>
      <c r="AD270" s="18" t="e">
        <f t="shared" si="35"/>
        <v>#REF!</v>
      </c>
    </row>
    <row r="271" spans="1:32" ht="49.5" x14ac:dyDescent="0.25">
      <c r="A271" s="30">
        <v>266</v>
      </c>
      <c r="B271" s="27" t="s">
        <v>418</v>
      </c>
      <c r="C271" s="29" t="s">
        <v>398</v>
      </c>
      <c r="D271" s="38" t="s">
        <v>19</v>
      </c>
      <c r="E271" s="30" t="s">
        <v>417</v>
      </c>
      <c r="F271" s="30">
        <v>6</v>
      </c>
      <c r="G271" s="30">
        <v>4</v>
      </c>
      <c r="H271" s="43">
        <v>2128</v>
      </c>
      <c r="I271" s="42">
        <f t="shared" si="33"/>
        <v>978.87999999999988</v>
      </c>
      <c r="M271" s="6"/>
      <c r="N271" s="6">
        <v>0</v>
      </c>
      <c r="O271" s="7" t="s">
        <v>247</v>
      </c>
      <c r="P271" s="5">
        <v>2023</v>
      </c>
      <c r="T271" s="6">
        <v>1.0305532617671347</v>
      </c>
      <c r="U271" s="15">
        <v>2193.0173410404627</v>
      </c>
      <c r="V271" s="15">
        <v>219.30173410404629</v>
      </c>
      <c r="W271" s="16">
        <v>493.42890173410416</v>
      </c>
      <c r="X271" s="16">
        <v>1699.5884393063586</v>
      </c>
      <c r="Y271" s="17">
        <v>0.05</v>
      </c>
      <c r="Z271" s="16">
        <v>84.97942196531794</v>
      </c>
      <c r="AA271" s="49">
        <f t="shared" si="34"/>
        <v>1.6494453021218545</v>
      </c>
      <c r="AB271" s="16">
        <v>1614.6090173410407</v>
      </c>
      <c r="AC271" s="13" t="e">
        <f>H271*F271/#REF!*0.9</f>
        <v>#REF!</v>
      </c>
      <c r="AD271" s="18" t="e">
        <f t="shared" si="35"/>
        <v>#REF!</v>
      </c>
    </row>
    <row r="272" spans="1:32" ht="16.5" x14ac:dyDescent="0.25">
      <c r="A272" s="30"/>
      <c r="B272" s="27"/>
      <c r="C272" s="30"/>
      <c r="D272" s="27"/>
      <c r="E272" s="27"/>
      <c r="F272" s="30"/>
      <c r="G272" s="40" t="s">
        <v>422</v>
      </c>
      <c r="H272" s="46">
        <f>SUM(H2:H271)</f>
        <v>135547541.44</v>
      </c>
      <c r="I272" s="44">
        <f>ROUND(SUM(I2:I271),0)</f>
        <v>53238627</v>
      </c>
      <c r="M272" s="5"/>
      <c r="N272" s="15">
        <f>SUM(N2:N271)</f>
        <v>19777635.917999998</v>
      </c>
      <c r="O272" s="5"/>
      <c r="P272" s="5"/>
      <c r="T272" s="5"/>
      <c r="U272" s="5"/>
      <c r="V272" s="5"/>
      <c r="W272" s="5"/>
      <c r="X272" s="15">
        <f>SUM(X2:X271)</f>
        <v>93497934.881622255</v>
      </c>
      <c r="Y272" s="5"/>
      <c r="Z272" s="5"/>
      <c r="AA272" s="5"/>
      <c r="AB272" s="15">
        <f>SUM(AB2:AB271)</f>
        <v>85347068.143409044</v>
      </c>
      <c r="AC272" s="15" t="e">
        <f t="shared" ref="AC272:AD272" si="37">SUM(AC2:AC271)</f>
        <v>#REF!</v>
      </c>
      <c r="AD272" s="15" t="e">
        <f t="shared" si="37"/>
        <v>#REF!</v>
      </c>
      <c r="AE272" s="50">
        <v>72300000</v>
      </c>
      <c r="AF272" s="62">
        <v>59592042.670315653</v>
      </c>
    </row>
    <row r="273" spans="1:31" x14ac:dyDescent="0.25">
      <c r="A273" s="23"/>
      <c r="B273" s="22"/>
      <c r="C273" s="23"/>
      <c r="D273" s="22"/>
      <c r="E273" s="22"/>
      <c r="F273" s="23"/>
      <c r="G273" s="23"/>
      <c r="H273" s="47"/>
      <c r="I273" s="45">
        <f>I272*0.85</f>
        <v>45252832.949999996</v>
      </c>
      <c r="M273" s="5"/>
      <c r="N273" s="5"/>
      <c r="O273" s="5"/>
      <c r="P273" s="5"/>
      <c r="T273" s="5"/>
      <c r="U273" s="5"/>
      <c r="V273" s="5"/>
      <c r="W273" s="5"/>
      <c r="X273" s="5"/>
      <c r="Y273" s="5"/>
      <c r="Z273" s="5"/>
      <c r="AA273" s="5"/>
      <c r="AB273" s="15">
        <v>85347068.143409044</v>
      </c>
      <c r="AC273" s="13" t="e">
        <f>H273*F273/#REF!*0.9</f>
        <v>#REF!</v>
      </c>
      <c r="AD273" s="18" t="e">
        <f t="shared" si="35"/>
        <v>#REF!</v>
      </c>
    </row>
    <row r="274" spans="1:31" x14ac:dyDescent="0.25">
      <c r="I274" s="45">
        <f>I272*0.7</f>
        <v>37267038.899999999</v>
      </c>
      <c r="AE274" s="14">
        <f>+I272*0.8</f>
        <v>42590901.600000001</v>
      </c>
    </row>
    <row r="275" spans="1:31" x14ac:dyDescent="0.25">
      <c r="AB275" s="14">
        <f>+AB273*0.935</f>
        <v>79799508.714087456</v>
      </c>
    </row>
    <row r="276" spans="1:31" x14ac:dyDescent="0.25">
      <c r="H276" s="48">
        <v>25385</v>
      </c>
    </row>
    <row r="277" spans="1:31" x14ac:dyDescent="0.25">
      <c r="H277" s="51">
        <f>+H108/H276</f>
        <v>69.950009848335625</v>
      </c>
      <c r="AE277" s="14">
        <f>7.93*0.8</f>
        <v>6.3440000000000003</v>
      </c>
    </row>
    <row r="285" spans="1:31" x14ac:dyDescent="0.25">
      <c r="AE285" s="14">
        <f>6.3*0.95</f>
        <v>5.9849999999999994</v>
      </c>
    </row>
  </sheetData>
  <autoFilter ref="A1:I274" xr:uid="{63E37017-A7CD-40A9-AE35-6A39301CCA24}"/>
  <pageMargins left="0.7" right="0.7" top="0.75" bottom="0.75" header="0.3" footer="0.3"/>
  <pageSetup paperSize="9" orientation="portrait" horizontalDpi="0"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working 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Karan</dc:creator>
  <cp:lastModifiedBy>Desk</cp:lastModifiedBy>
  <dcterms:created xsi:type="dcterms:W3CDTF">2023-06-29T07:02:43Z</dcterms:created>
  <dcterms:modified xsi:type="dcterms:W3CDTF">2024-10-24T07:19:23Z</dcterms:modified>
</cp:coreProperties>
</file>