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UBI_SAMB Fort_Vaishvik Foods\Montreal Bussiness Centre\25.10.2024\"/>
    </mc:Choice>
  </mc:AlternateContent>
  <xr:revisionPtr revIDLastSave="0" documentId="13_ncr:1_{A8ED6C86-3ED7-4E72-853B-94FB89BC98F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5" i="4" l="1"/>
  <c r="P15" i="4"/>
  <c r="J15" i="4"/>
  <c r="I15" i="4"/>
  <c r="P14" i="4"/>
  <c r="Q14" i="4" s="1"/>
  <c r="J14" i="4"/>
  <c r="I14" i="4"/>
  <c r="P13" i="4"/>
  <c r="Q13" i="4" s="1"/>
  <c r="J13" i="4"/>
  <c r="I13" i="4"/>
  <c r="Q12" i="4"/>
  <c r="P12" i="4"/>
  <c r="J12" i="4"/>
  <c r="I12" i="4"/>
  <c r="Q11" i="4"/>
  <c r="P11" i="4"/>
  <c r="J11" i="4"/>
  <c r="I11" i="4"/>
  <c r="P10" i="4"/>
  <c r="Q10" i="4" s="1"/>
  <c r="J10" i="4"/>
  <c r="I10" i="4"/>
  <c r="P9" i="4"/>
  <c r="Q9" i="4" s="1"/>
  <c r="J9" i="4"/>
  <c r="I9" i="4"/>
  <c r="Q8" i="4"/>
  <c r="P8" i="4"/>
  <c r="J8" i="4"/>
  <c r="I8" i="4"/>
  <c r="Q7" i="4"/>
  <c r="P7" i="4"/>
  <c r="J7" i="4"/>
  <c r="I7" i="4"/>
  <c r="P6" i="4"/>
  <c r="Q6" i="4" s="1"/>
  <c r="J6" i="4"/>
  <c r="I6" i="4"/>
  <c r="Q5" i="4"/>
  <c r="J5" i="4"/>
  <c r="I5" i="4"/>
  <c r="P4" i="4"/>
  <c r="J4" i="4"/>
  <c r="I4" i="4"/>
  <c r="P3" i="4"/>
  <c r="J3" i="4"/>
  <c r="I3" i="4"/>
  <c r="P2" i="4"/>
  <c r="J2" i="4"/>
  <c r="I2" i="4"/>
  <c r="F16" i="23" l="1"/>
  <c r="F84" i="23"/>
  <c r="F23" i="23"/>
  <c r="F7" i="23"/>
  <c r="F10" i="23" s="1"/>
  <c r="F11" i="23" s="1"/>
  <c r="F6" i="23"/>
  <c r="F5" i="23"/>
  <c r="F14" i="23" s="1"/>
  <c r="F8" i="23" l="1"/>
  <c r="F12" i="23"/>
  <c r="F13" i="23" s="1"/>
  <c r="F19" i="23" s="1"/>
  <c r="B14" i="4"/>
  <c r="C14" i="4" s="1"/>
  <c r="C8" i="25"/>
  <c r="C4" i="25"/>
  <c r="C21" i="23"/>
  <c r="C20" i="23"/>
  <c r="C16" i="23"/>
  <c r="C5" i="25"/>
  <c r="B3" i="4"/>
  <c r="C3" i="4" s="1"/>
  <c r="D3" i="4" s="1"/>
  <c r="B6" i="4"/>
  <c r="C6" i="4" s="1"/>
  <c r="B7" i="4"/>
  <c r="C7" i="4" s="1"/>
  <c r="D7" i="4" s="1"/>
  <c r="B9" i="4"/>
  <c r="C9" i="4" s="1"/>
  <c r="D9" i="4" s="1"/>
  <c r="B10" i="4"/>
  <c r="C10" i="4" s="1"/>
  <c r="Q17" i="4"/>
  <c r="P17" i="4"/>
  <c r="J17" i="4"/>
  <c r="I17" i="4"/>
  <c r="B15" i="4"/>
  <c r="C15" i="4" s="1"/>
  <c r="D15" i="4" s="1"/>
  <c r="B13" i="4"/>
  <c r="C13" i="4" s="1"/>
  <c r="D13" i="4" s="1"/>
  <c r="B12" i="4"/>
  <c r="C12" i="4" s="1"/>
  <c r="D12" i="4" s="1"/>
  <c r="B11" i="4"/>
  <c r="C11" i="4" s="1"/>
  <c r="D11" i="4" s="1"/>
  <c r="B8" i="4"/>
  <c r="C8" i="4" s="1"/>
  <c r="D8" i="4" s="1"/>
  <c r="B4" i="4"/>
  <c r="C4" i="4" s="1"/>
  <c r="D4" i="4" s="1"/>
  <c r="B2" i="4"/>
  <c r="C2" i="4" s="1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2" i="4" l="1"/>
  <c r="F2" i="4"/>
  <c r="F6" i="4"/>
  <c r="G6" i="4"/>
  <c r="F10" i="4"/>
  <c r="G10" i="4"/>
  <c r="G14" i="4"/>
  <c r="F14" i="4"/>
  <c r="H14" i="4"/>
  <c r="G3" i="4"/>
  <c r="H3" i="4"/>
  <c r="F3" i="4"/>
  <c r="G7" i="4"/>
  <c r="F7" i="4"/>
  <c r="H7" i="4"/>
  <c r="G11" i="4"/>
  <c r="H11" i="4"/>
  <c r="F11" i="4"/>
  <c r="H15" i="4"/>
  <c r="G15" i="4"/>
  <c r="F15" i="4"/>
  <c r="H4" i="4"/>
  <c r="G4" i="4"/>
  <c r="F4" i="4"/>
  <c r="H8" i="4"/>
  <c r="G8" i="4"/>
  <c r="F8" i="4"/>
  <c r="H12" i="4"/>
  <c r="G12" i="4"/>
  <c r="F12" i="4"/>
  <c r="F9" i="4"/>
  <c r="H9" i="4"/>
  <c r="G9" i="4"/>
  <c r="F13" i="4"/>
  <c r="H13" i="4"/>
  <c r="G13" i="4"/>
  <c r="F20" i="23"/>
  <c r="F25" i="23"/>
  <c r="F21" i="23"/>
  <c r="D2" i="4"/>
  <c r="H2" i="4" s="1"/>
  <c r="D6" i="4"/>
  <c r="H6" i="4" s="1"/>
  <c r="D10" i="4"/>
  <c r="H10" i="4" s="1"/>
  <c r="D14" i="4"/>
  <c r="H16" i="4"/>
  <c r="C13" i="25"/>
  <c r="B5" i="4"/>
  <c r="F5" i="4" s="1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<sst xmlns="http://schemas.openxmlformats.org/spreadsheetml/2006/main" count="135" uniqueCount="91">
  <si>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</si>
  <si>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</si>
  <si>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</si>
  <si>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</si>
  <si>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</si>
  <si>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</si>
  <si>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</si>
  <si>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</si>
  <si>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</si>
  <si>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</si>
  <si>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</si>
  <si>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</si>
  <si>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</si>
  <si>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</si>
  <si>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</si>
  <si>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</si>
  <si>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</si>
  <si>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</si>
  <si>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</si>
  <si>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</si>
  <si>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</si>
  <si>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</si>
  <si>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</si>
  <si>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</si>
  <si>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</si>
  <si>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</si>
  <si>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</si>
  <si>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</si>
  <si>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</si>
  <si>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</si>
  <si>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</si>
  <si>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</si>
  <si>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</si>
  <si>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</si>
  <si>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</si>
  <si>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</si>
  <si>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</si>
  <si>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</si>
  <si>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</si>
  <si>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</si>
  <si>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</si>
  <si>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</si>
  <si>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</si>
  <si>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</si>
  <si>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</si>
  <si>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</si>
  <si>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</si>
  <si>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</si>
  <si>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</si>
  <si>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</si>
  <si>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</si>
  <si>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</si>
  <si>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</si>
  <si>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</si>
  <si>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</si>
  <si>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</si>
  <si>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</si>
  <si>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</si>
  <si>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</si>
  <si>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</si>
  <si>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</si>
  <si>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</si>
  <si>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</si>
  <si>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</si>
  <si>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</si>
  <si>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</si>
  <si>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</si>
  <si>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</si>
  <si>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</si>
  <si>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</si>
  <si>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</si>
  <si>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</si>
  <si>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</si>
  <si>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</si>
  <si>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</si>
  <si>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</si>
  <si>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</si>
  <si>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</si>
  <si>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</si>
  <si>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</si>
  <si>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</si>
  <si>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</si>
  <si>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</si>
  <si>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Office No 603, 6th Floor at Montreal Business Centre, S.No.272,Baner Road, Near Petrol Pump,Baner,Tal. Haveli, Dist. Pune admeasuring 1608  square metres</t>
  </si>
  <si>
    <t>ACA</t>
  </si>
  <si>
    <t>ASBUA</t>
  </si>
  <si>
    <t>28.09.2010</t>
  </si>
  <si>
    <t>2 BASEMENT CAR PARKING</t>
  </si>
  <si>
    <t>YOC - 2012</t>
  </si>
  <si>
    <t>IGR-01.06.24</t>
  </si>
  <si>
    <t>IGR-22.08.24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</si>
</sst>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87615A-90C8-42AD-ACDE-E4BE5EFE8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7E7DB6-CE88-4ED8-81FE-68171408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46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38848F-FCFC-4E01-944D-815AF8912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48</xdr:row>
      <xdr:rowOff>134572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6FE654-9C18-4EFF-9EF4-35456C2ED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v>97330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C3*5%</f>
        <v>4866.5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102196.5</v>
      </c>
      <c r="D5" s="59" t="s">
        <v>62</v>
      </c>
      <c r="E5" s="60">
        <f>C5/10.764</f>
        <v>9494.2865105908586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28860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73336.5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C7*89%</f>
        <v>65269.485000000001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94129.485000000001</v>
      </c>
      <c r="D9" s="59" t="s">
        <v>62</v>
      </c>
      <c r="E9" s="60">
        <f>C9/10.764</f>
        <v>8744.8425306577483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2012</v>
      </c>
      <c r="D12" s="66"/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11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102BF-8994-49EA-9620-BAC15FABFF8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01FDF-4FED-4E47-9D02-F211F675BFC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G33" sqref="G3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L22" sqref="L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20000</v>
      </c>
      <c r="D3" s="22" t="s">
        <v>75</v>
      </c>
      <c r="E3" s="6" t="s">
        <v>84</v>
      </c>
      <c r="F3" s="19">
        <v>21000</v>
      </c>
      <c r="G3" s="22" t="s">
        <v>75</v>
      </c>
      <c r="H3" s="6" t="s">
        <v>84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17500</v>
      </c>
      <c r="D5" s="22"/>
      <c r="F5" s="19">
        <f>F3-F4</f>
        <v>18500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11</v>
      </c>
      <c r="D7" s="24">
        <v>2023</v>
      </c>
      <c r="F7" s="24">
        <f>G7-G8</f>
        <v>12</v>
      </c>
      <c r="G7" s="24">
        <v>2024</v>
      </c>
    </row>
    <row r="8" spans="1:8" x14ac:dyDescent="0.25">
      <c r="A8" s="15" t="s">
        <v>18</v>
      </c>
      <c r="B8" s="23"/>
      <c r="C8" s="24">
        <f>C9-C7</f>
        <v>49</v>
      </c>
      <c r="D8" s="24">
        <v>2012</v>
      </c>
      <c r="F8" s="24">
        <f>F9-F7</f>
        <v>48</v>
      </c>
      <c r="G8" s="24">
        <v>2012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16.5</v>
      </c>
      <c r="D10" s="24"/>
      <c r="F10" s="24">
        <f>90*F7/F9</f>
        <v>18</v>
      </c>
      <c r="G10" s="24"/>
    </row>
    <row r="11" spans="1:8" x14ac:dyDescent="0.25">
      <c r="A11" s="15"/>
      <c r="B11" s="25"/>
      <c r="C11" s="26">
        <f>C10%</f>
        <v>0.16500000000000001</v>
      </c>
      <c r="D11" s="26"/>
      <c r="F11" s="26">
        <f>F10%</f>
        <v>0.18</v>
      </c>
      <c r="G11" s="26"/>
    </row>
    <row r="12" spans="1:8" x14ac:dyDescent="0.25">
      <c r="A12" s="15" t="s">
        <v>21</v>
      </c>
      <c r="B12" s="18"/>
      <c r="C12" s="19">
        <f>C6*C11</f>
        <v>412.5</v>
      </c>
      <c r="D12" s="22"/>
      <c r="F12" s="19">
        <f>F6*F11</f>
        <v>450</v>
      </c>
      <c r="G12" s="22"/>
    </row>
    <row r="13" spans="1:8" x14ac:dyDescent="0.25">
      <c r="A13" s="15" t="s">
        <v>22</v>
      </c>
      <c r="B13" s="18"/>
      <c r="C13" s="19">
        <f>C6-C12</f>
        <v>2087.5</v>
      </c>
      <c r="D13" s="22"/>
      <c r="F13" s="19">
        <f>F6-F12</f>
        <v>2050</v>
      </c>
      <c r="G13" s="22"/>
    </row>
    <row r="14" spans="1:8" x14ac:dyDescent="0.25">
      <c r="A14" s="15" t="s">
        <v>15</v>
      </c>
      <c r="B14" s="18"/>
      <c r="C14" s="19">
        <f>C5</f>
        <v>17500</v>
      </c>
      <c r="D14" s="22"/>
      <c r="F14" s="19">
        <f>F5</f>
        <v>18500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C14+C13+0.5</f>
        <v>19588</v>
      </c>
      <c r="D16" s="22"/>
      <c r="F16" s="20">
        <f>F14+F13</f>
        <v>20550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2" t="str">
        <f>E3</f>
        <v>ACA</v>
      </c>
      <c r="B18" s="7"/>
      <c r="C18" s="29">
        <v>1162</v>
      </c>
      <c r="D18" s="24"/>
      <c r="F18" s="29">
        <v>1162</v>
      </c>
      <c r="G18" s="24"/>
    </row>
    <row r="19" spans="1:8" x14ac:dyDescent="0.25">
      <c r="A19" s="15" t="s">
        <v>73</v>
      </c>
      <c r="B19" s="6"/>
      <c r="C19" s="30">
        <f>C18*C16</f>
        <v>22761256</v>
      </c>
      <c r="D19" s="31"/>
      <c r="E19" s="66"/>
      <c r="F19" s="30">
        <f>F18*F16</f>
        <v>23879100</v>
      </c>
      <c r="G19" s="31"/>
      <c r="H19" s="66"/>
    </row>
    <row r="20" spans="1:8" x14ac:dyDescent="0.25">
      <c r="A20" s="15" t="s">
        <v>24</v>
      </c>
      <c r="C20" s="32">
        <f>C19*85%</f>
        <v>19347067.599999998</v>
      </c>
      <c r="D20" s="30"/>
      <c r="F20" s="32">
        <f>F19*85%</f>
        <v>20297235</v>
      </c>
      <c r="G20" s="30"/>
    </row>
    <row r="21" spans="1:8" x14ac:dyDescent="0.25">
      <c r="A21" s="15" t="s">
        <v>25</v>
      </c>
      <c r="C21" s="32">
        <f>C19*70%</f>
        <v>15932879.199999999</v>
      </c>
      <c r="D21" s="32"/>
      <c r="F21" s="32">
        <f>F19*70%</f>
        <v>16715369.999999998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2905000</v>
      </c>
      <c r="D23" s="35"/>
      <c r="F23" s="35">
        <f>F4*F18</f>
        <v>2905000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C19*0.03/12</f>
        <v>56903.139999999992</v>
      </c>
      <c r="D25" s="32"/>
      <c r="F25" s="32">
        <f>F19*0.03/12</f>
        <v>59697.75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8" sqref="V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976</v>
      </c>
      <c r="C2" s="4">
        <f t="shared" ref="C2:C16" si="1">B2*1.2</f>
        <v>1171.2</v>
      </c>
      <c r="D2" s="4">
        <f t="shared" ref="D2:D16" si="2">C2*1.2</f>
        <v>1405.44</v>
      </c>
      <c r="E2" s="5">
        <f t="shared" ref="E2:E16" si="3">R2</f>
        <v>17706000</v>
      </c>
      <c r="F2" s="73">
        <f t="shared" ref="F2:F15" si="4">ROUND((E2/B2),0)</f>
        <v>18141</v>
      </c>
      <c r="G2" s="73">
        <f t="shared" ref="G2:G15" si="5">ROUND((E2/C2),0)</f>
        <v>15118</v>
      </c>
      <c r="H2" s="73">
        <f t="shared" ref="H2:H15" si="6">ROUND((E2/D2),0)</f>
        <v>12598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5" si="9">O2/1.2</f>
        <v>0</v>
      </c>
      <c r="Q2" s="7">
        <v>976</v>
      </c>
      <c r="R2" s="74">
        <v>17706000</v>
      </c>
      <c r="S2" s="2" t="s">
        <v>89</v>
      </c>
    </row>
    <row r="3" spans="1:19" x14ac:dyDescent="0.25">
      <c r="A3" s="4">
        <v>2</v>
      </c>
      <c r="B3" s="4">
        <f t="shared" si="0"/>
        <v>1783</v>
      </c>
      <c r="C3" s="4">
        <f t="shared" si="1"/>
        <v>2139.6</v>
      </c>
      <c r="D3" s="4">
        <f t="shared" si="2"/>
        <v>2567.52</v>
      </c>
      <c r="E3" s="5">
        <f t="shared" si="3"/>
        <v>33678476</v>
      </c>
      <c r="F3" s="73">
        <f t="shared" si="4"/>
        <v>18889</v>
      </c>
      <c r="G3" s="73">
        <f t="shared" si="5"/>
        <v>15741</v>
      </c>
      <c r="H3" s="73">
        <f t="shared" si="6"/>
        <v>13117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1783</v>
      </c>
      <c r="R3" s="74">
        <v>33678476</v>
      </c>
      <c r="S3" s="2" t="s">
        <v>90</v>
      </c>
    </row>
    <row r="4" spans="1:19" x14ac:dyDescent="0.25">
      <c r="A4" s="4">
        <v>3</v>
      </c>
      <c r="B4" s="4">
        <f t="shared" si="0"/>
        <v>2293</v>
      </c>
      <c r="C4" s="4">
        <f t="shared" si="1"/>
        <v>2751.6</v>
      </c>
      <c r="D4" s="4">
        <f t="shared" si="2"/>
        <v>3301.9199999999996</v>
      </c>
      <c r="E4" s="5">
        <f t="shared" si="3"/>
        <v>51000000</v>
      </c>
      <c r="F4" s="73">
        <f t="shared" si="4"/>
        <v>22242</v>
      </c>
      <c r="G4" s="73">
        <f t="shared" si="5"/>
        <v>18535</v>
      </c>
      <c r="H4" s="73">
        <f t="shared" si="6"/>
        <v>15446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2293</v>
      </c>
      <c r="R4" s="74">
        <v>51000000</v>
      </c>
      <c r="S4" s="2"/>
    </row>
    <row r="5" spans="1:19" x14ac:dyDescent="0.25">
      <c r="A5" s="4">
        <v>4</v>
      </c>
      <c r="B5" s="4">
        <f t="shared" si="0"/>
        <v>1041.6666666666667</v>
      </c>
      <c r="C5" s="4">
        <f t="shared" si="1"/>
        <v>1250</v>
      </c>
      <c r="D5" s="4">
        <f t="shared" si="2"/>
        <v>1500</v>
      </c>
      <c r="E5" s="5">
        <f t="shared" si="3"/>
        <v>25000000</v>
      </c>
      <c r="F5" s="73">
        <f t="shared" si="4"/>
        <v>24000</v>
      </c>
      <c r="G5" s="73">
        <f t="shared" si="5"/>
        <v>20000</v>
      </c>
      <c r="H5" s="73">
        <f t="shared" si="6"/>
        <v>16667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v>1250</v>
      </c>
      <c r="Q5" s="7">
        <f t="shared" ref="Q2:Q15" si="10">P5/1.2</f>
        <v>1041.6666666666667</v>
      </c>
      <c r="R5" s="74">
        <v>25000000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1">ROUND((E16/B16),0)</f>
        <v>#DIV/0!</v>
      </c>
      <c r="G16" s="4" t="e">
        <f t="shared" ref="G16" si="12">ROUND((E16/C16),0)</f>
        <v>#DIV/0!</v>
      </c>
      <c r="H16" s="4" t="e">
        <f t="shared" ref="H16" si="13">ROUND((E16/D16),0)</f>
        <v>#DIV/0!</v>
      </c>
      <c r="I16" s="4">
        <f t="shared" ref="I16" si="14">T16</f>
        <v>0</v>
      </c>
      <c r="J16" s="4">
        <f t="shared" ref="J16" si="15">U16</f>
        <v>0</v>
      </c>
      <c r="O16">
        <v>0</v>
      </c>
      <c r="P16">
        <f t="shared" ref="P16" si="16">O16/1.2</f>
        <v>0</v>
      </c>
      <c r="Q16">
        <f t="shared" ref="Q16" si="17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8">Q17</f>
        <v>0</v>
      </c>
      <c r="C17" s="4">
        <f t="shared" ref="C17:C21" si="19">B17*1.2</f>
        <v>0</v>
      </c>
      <c r="D17" s="4">
        <f t="shared" ref="D17:D21" si="20">C17*1.2</f>
        <v>0</v>
      </c>
      <c r="E17" s="5">
        <f t="shared" ref="E17:E21" si="21">R17</f>
        <v>0</v>
      </c>
      <c r="F17" s="4" t="e">
        <f t="shared" ref="F17" si="22">ROUND((E17/B17),0)</f>
        <v>#DIV/0!</v>
      </c>
      <c r="G17" s="4" t="e">
        <f t="shared" ref="G17" si="23">ROUND((E17/C17),0)</f>
        <v>#DIV/0!</v>
      </c>
      <c r="H17" s="4" t="e">
        <f t="shared" ref="H17" si="24">ROUND((E17/D17),0)</f>
        <v>#DIV/0!</v>
      </c>
      <c r="I17" s="4">
        <f t="shared" ref="I17" si="25">T17</f>
        <v>0</v>
      </c>
      <c r="J17" s="4">
        <f t="shared" ref="J17" si="26">U17</f>
        <v>0</v>
      </c>
      <c r="O17">
        <v>0</v>
      </c>
      <c r="P17">
        <f t="shared" ref="P17" si="27">O17/1.2</f>
        <v>0</v>
      </c>
      <c r="Q17">
        <f t="shared" ref="Q17" si="28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8"/>
        <v>0</v>
      </c>
      <c r="C18" s="4">
        <f t="shared" si="19"/>
        <v>0</v>
      </c>
      <c r="D18" s="4">
        <f t="shared" si="20"/>
        <v>0</v>
      </c>
      <c r="E18" s="5">
        <f t="shared" si="21"/>
        <v>0</v>
      </c>
      <c r="F18" s="4" t="e">
        <f t="shared" ref="F18:F21" si="29">ROUND((E18/B18),0)</f>
        <v>#DIV/0!</v>
      </c>
      <c r="G18" s="4" t="e">
        <f t="shared" ref="G18:G21" si="30">ROUND((E18/C18),0)</f>
        <v>#DIV/0!</v>
      </c>
      <c r="H18" s="4" t="e">
        <f t="shared" ref="H18:H21" si="31">ROUND((E18/D18),0)</f>
        <v>#DIV/0!</v>
      </c>
      <c r="I18" s="4">
        <f t="shared" ref="I18:J21" si="32">T18</f>
        <v>0</v>
      </c>
      <c r="J18" s="4">
        <f t="shared" si="32"/>
        <v>0</v>
      </c>
      <c r="O18">
        <v>0</v>
      </c>
      <c r="P18">
        <f t="shared" ref="P18" si="33">O18/1.2</f>
        <v>0</v>
      </c>
      <c r="Q18">
        <f t="shared" ref="Q18:Q21" si="34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8"/>
        <v>0</v>
      </c>
      <c r="C19" s="4">
        <f t="shared" si="19"/>
        <v>0</v>
      </c>
      <c r="D19" s="4">
        <f t="shared" si="20"/>
        <v>0</v>
      </c>
      <c r="E19" s="5">
        <f t="shared" si="21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>
        <v>0</v>
      </c>
      <c r="P19">
        <f>O19/1.2</f>
        <v>0</v>
      </c>
      <c r="Q19">
        <f t="shared" si="34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5">Q20</f>
        <v>0</v>
      </c>
      <c r="C20" s="4">
        <f t="shared" ref="C20" si="36">B20*1.2</f>
        <v>0</v>
      </c>
      <c r="D20" s="4">
        <f t="shared" ref="D20" si="37">C20*1.2</f>
        <v>0</v>
      </c>
      <c r="E20" s="5">
        <f t="shared" ref="E20" si="38">R20</f>
        <v>0</v>
      </c>
      <c r="F20" s="4" t="e">
        <f t="shared" ref="F20" si="39">ROUND((E20/B20),0)</f>
        <v>#DIV/0!</v>
      </c>
      <c r="G20" s="4" t="e">
        <f t="shared" ref="G20" si="40">ROUND((E20/C20),0)</f>
        <v>#DIV/0!</v>
      </c>
      <c r="H20" s="4" t="e">
        <f t="shared" ref="H20" si="41">ROUND((E20/D20),0)</f>
        <v>#DIV/0!</v>
      </c>
      <c r="I20" s="4">
        <f t="shared" ref="I20" si="42">T20</f>
        <v>0</v>
      </c>
      <c r="J20" s="4">
        <f t="shared" ref="J20" si="43">U20</f>
        <v>0</v>
      </c>
      <c r="O20">
        <v>0</v>
      </c>
      <c r="P20">
        <f t="shared" ref="P20" si="44">O20/1.2</f>
        <v>0</v>
      </c>
      <c r="Q20">
        <f t="shared" ref="Q20" si="45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19"/>
        <v>0</v>
      </c>
      <c r="D21" s="4">
        <f t="shared" si="20"/>
        <v>0</v>
      </c>
      <c r="E21" s="5">
        <f t="shared" si="21"/>
        <v>0</v>
      </c>
      <c r="F21" s="4" t="e">
        <f t="shared" si="29"/>
        <v>#DIV/0!</v>
      </c>
      <c r="G21" s="4" t="e">
        <f t="shared" si="30"/>
        <v>#DIV/0!</v>
      </c>
      <c r="H21" s="4" t="e">
        <f t="shared" si="31"/>
        <v>#DIV/0!</v>
      </c>
      <c r="I21" s="4">
        <f t="shared" si="32"/>
        <v>0</v>
      </c>
      <c r="J21" s="4">
        <f t="shared" si="32"/>
        <v>0</v>
      </c>
      <c r="O21">
        <v>0</v>
      </c>
      <c r="P21">
        <f>O21/1.2</f>
        <v>0</v>
      </c>
      <c r="Q21">
        <f t="shared" si="34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83</v>
      </c>
    </row>
    <row r="24" spans="1:19" s="10" customFormat="1" x14ac:dyDescent="0.25">
      <c r="F24" s="69" t="s">
        <v>87</v>
      </c>
    </row>
    <row r="25" spans="1:19" s="10" customFormat="1" x14ac:dyDescent="0.25">
      <c r="F25" s="70" t="s">
        <v>88</v>
      </c>
    </row>
    <row r="26" spans="1:19" s="10" customFormat="1" x14ac:dyDescent="0.25">
      <c r="F26" s="70"/>
    </row>
    <row r="27" spans="1:19" s="10" customFormat="1" x14ac:dyDescent="0.25">
      <c r="F27" s="53" t="s">
        <v>71</v>
      </c>
      <c r="G27" s="53">
        <v>1162</v>
      </c>
    </row>
    <row r="28" spans="1:19" s="10" customFormat="1" x14ac:dyDescent="0.25">
      <c r="C28" s="68" t="s">
        <v>74</v>
      </c>
      <c r="D28" s="68" t="s">
        <v>86</v>
      </c>
      <c r="F28" s="53" t="s">
        <v>84</v>
      </c>
      <c r="G28" s="53">
        <v>1162</v>
      </c>
    </row>
    <row r="29" spans="1:19" s="10" customFormat="1" x14ac:dyDescent="0.25">
      <c r="C29" s="68" t="s">
        <v>1</v>
      </c>
      <c r="D29" s="68">
        <v>6700000</v>
      </c>
      <c r="F29" s="53" t="s">
        <v>85</v>
      </c>
      <c r="G29" s="53">
        <v>1608</v>
      </c>
      <c r="H29" s="10">
        <f>G29/G28</f>
        <v>1.3838209982788297</v>
      </c>
    </row>
    <row r="30" spans="1:19" s="10" customFormat="1" x14ac:dyDescent="0.25">
      <c r="F30" s="53" t="s">
        <v>72</v>
      </c>
      <c r="G30" s="53"/>
    </row>
    <row r="31" spans="1:19" s="10" customFormat="1" x14ac:dyDescent="0.25">
      <c r="C31" s="71"/>
      <c r="D31" s="71"/>
      <c r="F31" s="71" t="s">
        <v>73</v>
      </c>
      <c r="G31" s="71">
        <f>G29*G30</f>
        <v>0</v>
      </c>
      <c r="H31" s="10">
        <f>G31/D29</f>
        <v>0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2024-10-25T08:42:17Z</dcterms:modified>
</cp:coreProperties>
</file>