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UBI\UBI_SAMB Fort_Vaishvik Foods\Venkatesh Villa\25.10.2024\"/>
    </mc:Choice>
  </mc:AlternateContent>
  <xr:revisionPtr revIDLastSave="0" documentId="13_ncr:1_{91B977E8-4717-4EF1-8AC8-5A95677EEB26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4" l="1"/>
  <c r="P7" i="4"/>
  <c r="J7" i="4"/>
  <c r="I7" i="4"/>
  <c r="P6" i="4"/>
  <c r="Q6" i="4" s="1"/>
  <c r="J6" i="4"/>
  <c r="I6" i="4"/>
  <c r="P5" i="4"/>
  <c r="Q5" i="4" s="1"/>
  <c r="J5" i="4"/>
  <c r="I5" i="4"/>
  <c r="P4" i="4"/>
  <c r="Q4" i="4" s="1"/>
  <c r="J4" i="4"/>
  <c r="I4" i="4"/>
  <c r="Q3" i="4"/>
  <c r="J3" i="4"/>
  <c r="I3" i="4"/>
  <c r="Q2" i="4"/>
  <c r="J2" i="4"/>
  <c r="I2" i="4"/>
  <c r="G84" i="23" l="1"/>
  <c r="G23" i="23"/>
  <c r="G7" i="23"/>
  <c r="G8" i="23" s="1"/>
  <c r="G6" i="23"/>
  <c r="G5" i="23"/>
  <c r="G14" i="23" s="1"/>
  <c r="E19" i="23"/>
  <c r="G10" i="23" l="1"/>
  <c r="G11" i="23" s="1"/>
  <c r="G12" i="23" s="1"/>
  <c r="G13" i="23" s="1"/>
  <c r="G16" i="23" s="1"/>
  <c r="D21" i="23"/>
  <c r="D20" i="23"/>
  <c r="C21" i="23"/>
  <c r="C20" i="23"/>
  <c r="C8" i="25"/>
  <c r="C4" i="25"/>
  <c r="E25" i="23"/>
  <c r="G19" i="23" l="1"/>
  <c r="H16" i="23"/>
  <c r="H19" i="23" s="1"/>
  <c r="I40" i="4"/>
  <c r="I39" i="4"/>
  <c r="I38" i="4"/>
  <c r="I37" i="4"/>
  <c r="H37" i="4"/>
  <c r="I36" i="4"/>
  <c r="H28" i="4"/>
  <c r="G28" i="4"/>
  <c r="C5" i="25"/>
  <c r="B2" i="4"/>
  <c r="C2" i="4" s="1"/>
  <c r="B3" i="4"/>
  <c r="C3" i="4" s="1"/>
  <c r="D3" i="4" s="1"/>
  <c r="B4" i="4"/>
  <c r="C4" i="4" s="1"/>
  <c r="D4" i="4" s="1"/>
  <c r="B6" i="4"/>
  <c r="C6" i="4" s="1"/>
  <c r="B7" i="4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3" i="4" l="1"/>
  <c r="F3" i="4"/>
  <c r="H3" i="4"/>
  <c r="G7" i="4"/>
  <c r="F7" i="4"/>
  <c r="H7" i="4"/>
  <c r="F6" i="4"/>
  <c r="H6" i="4"/>
  <c r="G6" i="4"/>
  <c r="H4" i="4"/>
  <c r="G4" i="4"/>
  <c r="F4" i="4"/>
  <c r="F2" i="4"/>
  <c r="G2" i="4"/>
  <c r="H20" i="23"/>
  <c r="H21" i="23"/>
  <c r="G20" i="23"/>
  <c r="G25" i="23"/>
  <c r="G21" i="23"/>
  <c r="I19" i="23"/>
  <c r="I25" i="23" s="1"/>
  <c r="H9" i="4"/>
  <c r="F10" i="4"/>
  <c r="D2" i="4"/>
  <c r="H2" i="4" s="1"/>
  <c r="H8" i="4"/>
  <c r="D6" i="4"/>
  <c r="F13" i="4"/>
  <c r="D10" i="4"/>
  <c r="H10" i="4" s="1"/>
  <c r="G10" i="4"/>
  <c r="D14" i="4"/>
  <c r="G14" i="4"/>
  <c r="F8" i="4"/>
  <c r="G9" i="4"/>
  <c r="F12" i="4"/>
  <c r="G13" i="4"/>
  <c r="H14" i="4"/>
  <c r="F9" i="4"/>
  <c r="H15" i="4"/>
  <c r="H16" i="4"/>
  <c r="G8" i="4"/>
  <c r="F11" i="4"/>
  <c r="G12" i="4"/>
  <c r="H13" i="4"/>
  <c r="F15" i="4"/>
  <c r="H11" i="4"/>
  <c r="C13" i="25"/>
  <c r="B5" i="4"/>
  <c r="F5" i="4" s="1"/>
  <c r="H20" i="4"/>
  <c r="F20" i="4"/>
  <c r="G20" i="4"/>
  <c r="F16" i="4"/>
  <c r="G16" i="4"/>
  <c r="H31" i="4"/>
  <c r="G32" i="4"/>
  <c r="C7" i="25"/>
  <c r="C9" i="25" s="1"/>
  <c r="E9" i="25" s="1"/>
  <c r="E5" i="25"/>
  <c r="E17" i="25"/>
  <c r="C19" i="25"/>
  <c r="C21" i="25" s="1"/>
  <c r="E21" i="25" s="1"/>
  <c r="I21" i="23" l="1"/>
  <c r="I20" i="23"/>
  <c r="C5" i="4"/>
  <c r="G5" i="4" s="1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l="1"/>
  <c r="D16" i="23"/>
  <c r="D19" i="23" s="1"/>
  <c r="E20" i="23" l="1"/>
  <c r="C25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E21" i="23" l="1"/>
  <c r="B17" i="4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<sst xmlns="http://schemas.openxmlformats.org/spreadsheetml/2006/main" count="135" uniqueCount="92">
  <si>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</si>
  <si>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</si>
  <si>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</si>
  <si>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</si>
  <si>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</si>
  <si>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</si>
  <si>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</si>
  <si>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</si>
  <si>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</si>
  <si>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</si>
  <si>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</si>
  <si>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</si>
  <si>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</si>
  <si>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</si>
  <si>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</si>
  <si>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</si>
  <si>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</si>
  <si>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</si>
  <si>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</si>
  <si>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</si>
  <si>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</si>
  <si>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</si>
  <si>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</si>
  <si>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</si>
  <si>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</si>
  <si>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</si>
  <si>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</si>
  <si>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</si>
  <si>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</si>
  <si>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</si>
  <si>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</si>
  <si>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</si>
  <si>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</si>
  <si>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</si>
  <si>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</si>
  <si>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</si>
  <si>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</si>
  <si>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</si>
  <si>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</si>
  <si>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</si>
  <si>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</si>
  <si>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</si>
  <si>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</si>
  <si>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</si>
  <si>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</si>
  <si>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</si>
  <si>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</si>
  <si>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</si>
  <si>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</si>
  <si>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</si>
  <si>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</si>
  <si>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</si>
  <si>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</si>
  <si>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</si>
  <si>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</si>
  <si>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</si>
  <si>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</si>
  <si>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</si>
  <si>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</si>
  <si>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</si>
  <si>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</si>
  <si>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</si>
  <si>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</si>
  <si>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</si>
  <si>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</si>
  <si>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</si>
  <si>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</si>
  <si>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</si>
  <si>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</si>
  <si>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</si>
  <si>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</si>
  <si>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</si>
  <si>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</si>
  <si>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</si>
  <si>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</si>
  <si>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</si>
  <si>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</si>
  <si>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</si>
  <si>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</si>
  <si>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</si>
  <si>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</si>
  <si>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</si>
  <si>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</si>
  <si>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</si>
  <si>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</si>
  <si>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20.11.2010</t>
  </si>
  <si>
    <t>ACA</t>
  </si>
  <si>
    <t>ASBUA</t>
  </si>
  <si>
    <t>TERRACE</t>
  </si>
  <si>
    <t>FLAT NO. 303, 3RD FLOOR, VENKATESH VILLA, GHOLE ROAD, SHIVAJI NAGAR</t>
  </si>
  <si>
    <t>OC - 2011</t>
  </si>
  <si>
    <t>IGR-04.06.23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</si>
</sst>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4B556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43" fontId="4" fillId="0" borderId="9" xfId="1" applyFont="1" applyBorder="1"/>
    <xf numFmtId="0" fontId="10" fillId="0" borderId="9" xfId="0" applyFont="1" applyBorder="1" applyAlignment="1">
      <alignment horizontal="center"/>
    </xf>
    <xf numFmtId="0" fontId="12" fillId="5" borderId="10" xfId="0" applyFont="1" applyFill="1" applyBorder="1" applyAlignment="1">
      <alignment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13A6E3-895C-4DAA-B073-D31602884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134592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D2080F8-165F-466A-B51A-F523440B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58381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21E994-905E-45DD-ACDF-C69BF90E8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1FD7E2-C954-432B-8141-EBB87260B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29</xdr:col>
      <xdr:colOff>607314</xdr:colOff>
      <xdr:row>108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90205B-B745-59FC-D678-E02A73368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77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zoomScaleNormal="100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78</v>
      </c>
      <c r="C3" s="56">
        <v>111450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84</v>
      </c>
      <c r="C4" s="56">
        <f>C3*0%</f>
        <v>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79</v>
      </c>
      <c r="C5" s="61">
        <f>C3+C4</f>
        <v>111450</v>
      </c>
      <c r="D5" s="62" t="s">
        <v>62</v>
      </c>
      <c r="E5" s="63">
        <f>C5/10.764</f>
        <v>10353.957636566332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80</v>
      </c>
      <c r="C6" s="56">
        <v>68230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81</v>
      </c>
      <c r="C7" s="56">
        <f>C5-C6</f>
        <v>43220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82</v>
      </c>
      <c r="C8" s="56">
        <f>C7*88%</f>
        <v>38033.599999999999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83</v>
      </c>
      <c r="C9" s="61">
        <f>C6+C8</f>
        <v>106263.6</v>
      </c>
      <c r="D9" s="62" t="s">
        <v>62</v>
      </c>
      <c r="E9" s="63">
        <f>C9/10.764</f>
        <v>9872.1293199554075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2011</v>
      </c>
      <c r="D12" s="69"/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12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43" workbookViewId="0">
      <selection activeCell="M73" sqref="M73:M74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A17" sqref="A2:D1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workbookViewId="0">
      <selection activeCell="I19" sqref="I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  <col min="7" max="7" width="17.140625" style="17" customWidth="1"/>
    <col min="8" max="8" width="12.5703125" style="17" bestFit="1" customWidth="1"/>
    <col min="9" max="9" width="14.28515625" bestFit="1" customWidth="1"/>
    <col min="10" max="10" width="10" bestFit="1" customWidth="1"/>
  </cols>
  <sheetData>
    <row r="1" spans="1:9" x14ac:dyDescent="0.25">
      <c r="A1" s="11"/>
      <c r="B1" s="12"/>
      <c r="C1" s="13"/>
      <c r="D1" s="14"/>
      <c r="F1" s="15"/>
      <c r="G1" s="13"/>
      <c r="H1" s="14"/>
    </row>
    <row r="2" spans="1:9" x14ac:dyDescent="0.25">
      <c r="A2" s="16"/>
      <c r="D2" s="18"/>
      <c r="F2" s="19"/>
      <c r="H2" s="18"/>
    </row>
    <row r="3" spans="1:9" x14ac:dyDescent="0.25">
      <c r="A3" s="16" t="s">
        <v>13</v>
      </c>
      <c r="B3" s="20"/>
      <c r="C3" s="21">
        <v>18500</v>
      </c>
      <c r="D3" s="24" t="s">
        <v>76</v>
      </c>
      <c r="E3" s="6" t="s">
        <v>77</v>
      </c>
      <c r="F3" s="19"/>
      <c r="G3" s="21">
        <v>19000</v>
      </c>
      <c r="H3" s="24" t="s">
        <v>76</v>
      </c>
      <c r="I3" s="6" t="s">
        <v>77</v>
      </c>
    </row>
    <row r="4" spans="1:9" ht="30" x14ac:dyDescent="0.25">
      <c r="A4" s="23" t="s">
        <v>14</v>
      </c>
      <c r="B4" s="20"/>
      <c r="C4" s="21">
        <v>2500</v>
      </c>
      <c r="D4" s="24"/>
      <c r="F4" s="19"/>
      <c r="G4" s="21">
        <v>2500</v>
      </c>
      <c r="H4" s="24"/>
    </row>
    <row r="5" spans="1:9" x14ac:dyDescent="0.25">
      <c r="A5" s="16" t="s">
        <v>15</v>
      </c>
      <c r="B5" s="20"/>
      <c r="C5" s="21">
        <f>C3-C4</f>
        <v>16000</v>
      </c>
      <c r="D5" s="24"/>
      <c r="F5" s="19"/>
      <c r="G5" s="21">
        <f>G3-G4</f>
        <v>16500</v>
      </c>
      <c r="H5" s="24"/>
    </row>
    <row r="6" spans="1:9" x14ac:dyDescent="0.25">
      <c r="A6" s="16" t="s">
        <v>16</v>
      </c>
      <c r="B6" s="20"/>
      <c r="C6" s="21">
        <f>C4</f>
        <v>2500</v>
      </c>
      <c r="D6" s="24"/>
      <c r="F6" s="19"/>
      <c r="G6" s="21">
        <f>G4</f>
        <v>2500</v>
      </c>
      <c r="H6" s="24"/>
    </row>
    <row r="7" spans="1:9" x14ac:dyDescent="0.25">
      <c r="A7" s="16" t="s">
        <v>17</v>
      </c>
      <c r="B7" s="25"/>
      <c r="C7" s="26">
        <f>D7-D8</f>
        <v>12</v>
      </c>
      <c r="D7" s="26">
        <v>2023</v>
      </c>
      <c r="F7" s="19"/>
      <c r="G7" s="26">
        <f>H7-H8</f>
        <v>13</v>
      </c>
      <c r="H7" s="26">
        <v>2024</v>
      </c>
    </row>
    <row r="8" spans="1:9" x14ac:dyDescent="0.25">
      <c r="A8" s="16" t="s">
        <v>18</v>
      </c>
      <c r="B8" s="25"/>
      <c r="C8" s="26">
        <f>C9-C7</f>
        <v>48</v>
      </c>
      <c r="D8" s="26">
        <v>2011</v>
      </c>
      <c r="F8" s="19"/>
      <c r="G8" s="26">
        <f>G9-G7</f>
        <v>47</v>
      </c>
      <c r="H8" s="26">
        <v>2011</v>
      </c>
    </row>
    <row r="9" spans="1:9" x14ac:dyDescent="0.25">
      <c r="A9" s="16" t="s">
        <v>19</v>
      </c>
      <c r="B9" s="25"/>
      <c r="C9" s="26">
        <v>60</v>
      </c>
      <c r="D9" s="26"/>
      <c r="F9" s="19"/>
      <c r="G9" s="26">
        <v>60</v>
      </c>
      <c r="H9" s="26"/>
    </row>
    <row r="10" spans="1:9" ht="30" x14ac:dyDescent="0.25">
      <c r="A10" s="23" t="s">
        <v>20</v>
      </c>
      <c r="B10" s="25"/>
      <c r="C10" s="26">
        <f>90*C7/C9</f>
        <v>18</v>
      </c>
      <c r="D10" s="26"/>
      <c r="F10" s="19"/>
      <c r="G10" s="26">
        <f>90*G7/G9</f>
        <v>19.5</v>
      </c>
      <c r="H10" s="26"/>
    </row>
    <row r="11" spans="1:9" x14ac:dyDescent="0.25">
      <c r="A11" s="16"/>
      <c r="B11" s="27"/>
      <c r="C11" s="28">
        <f>C10%</f>
        <v>0.18</v>
      </c>
      <c r="D11" s="28"/>
      <c r="F11" s="19"/>
      <c r="G11" s="28">
        <f>G10%</f>
        <v>0.19500000000000001</v>
      </c>
      <c r="H11" s="28"/>
    </row>
    <row r="12" spans="1:9" x14ac:dyDescent="0.25">
      <c r="A12" s="16" t="s">
        <v>21</v>
      </c>
      <c r="B12" s="20"/>
      <c r="C12" s="21">
        <f>C6*C11</f>
        <v>450</v>
      </c>
      <c r="D12" s="24"/>
      <c r="F12" s="19"/>
      <c r="G12" s="21">
        <f>G6*G11</f>
        <v>487.5</v>
      </c>
      <c r="H12" s="24"/>
    </row>
    <row r="13" spans="1:9" x14ac:dyDescent="0.25">
      <c r="A13" s="16" t="s">
        <v>22</v>
      </c>
      <c r="B13" s="20"/>
      <c r="C13" s="21">
        <f>C6-C12</f>
        <v>2050</v>
      </c>
      <c r="D13" s="24"/>
      <c r="F13" s="19"/>
      <c r="G13" s="21">
        <f>G6-G12</f>
        <v>2012.5</v>
      </c>
      <c r="H13" s="24"/>
    </row>
    <row r="14" spans="1:9" x14ac:dyDescent="0.25">
      <c r="A14" s="16" t="s">
        <v>15</v>
      </c>
      <c r="B14" s="20"/>
      <c r="C14" s="21">
        <f>C5</f>
        <v>16000</v>
      </c>
      <c r="D14" s="24"/>
      <c r="F14" s="19"/>
      <c r="G14" s="21">
        <f>G5</f>
        <v>16500</v>
      </c>
      <c r="H14" s="24"/>
    </row>
    <row r="15" spans="1:9" x14ac:dyDescent="0.25">
      <c r="B15" s="20"/>
      <c r="C15" s="21"/>
      <c r="D15" s="24"/>
      <c r="F15" s="19"/>
      <c r="G15" s="21"/>
      <c r="H15" s="24"/>
    </row>
    <row r="16" spans="1:9" x14ac:dyDescent="0.25">
      <c r="A16" s="29" t="s">
        <v>23</v>
      </c>
      <c r="B16" s="30"/>
      <c r="C16" s="22">
        <f>C14+C13</f>
        <v>18050</v>
      </c>
      <c r="D16" s="24">
        <f>C16*0.4</f>
        <v>7220</v>
      </c>
      <c r="F16" s="19"/>
      <c r="G16" s="22">
        <f>G14+G13</f>
        <v>18512.5</v>
      </c>
      <c r="H16" s="24">
        <f>G16*0.4</f>
        <v>7405</v>
      </c>
    </row>
    <row r="17" spans="1:10" x14ac:dyDescent="0.25">
      <c r="B17" s="25"/>
      <c r="C17" s="26"/>
      <c r="D17" s="26"/>
      <c r="F17" s="19"/>
      <c r="G17" s="26"/>
      <c r="H17" s="26"/>
    </row>
    <row r="18" spans="1:10" x14ac:dyDescent="0.25">
      <c r="A18" s="75" t="str">
        <f>E3</f>
        <v>BUA</v>
      </c>
      <c r="B18" s="7"/>
      <c r="C18" s="31">
        <v>344</v>
      </c>
      <c r="D18" s="26">
        <v>109</v>
      </c>
      <c r="F18" s="19"/>
      <c r="G18" s="31">
        <v>344</v>
      </c>
      <c r="H18" s="26">
        <v>109</v>
      </c>
    </row>
    <row r="19" spans="1:10" x14ac:dyDescent="0.25">
      <c r="A19" s="16" t="s">
        <v>74</v>
      </c>
      <c r="B19" s="6"/>
      <c r="C19" s="32">
        <f>C18*C16</f>
        <v>6209200</v>
      </c>
      <c r="D19" s="32">
        <f>D18*D16</f>
        <v>786980</v>
      </c>
      <c r="E19" s="69">
        <f>C19+D19</f>
        <v>6996180</v>
      </c>
      <c r="F19" s="33"/>
      <c r="G19" s="32">
        <f>G18*G16</f>
        <v>6368300</v>
      </c>
      <c r="H19" s="32">
        <f>H18*H16</f>
        <v>807145</v>
      </c>
      <c r="I19" s="69">
        <f>G19+H19</f>
        <v>7175445</v>
      </c>
      <c r="J19" s="69"/>
    </row>
    <row r="20" spans="1:10" x14ac:dyDescent="0.25">
      <c r="A20" s="16" t="s">
        <v>24</v>
      </c>
      <c r="C20" s="34">
        <f>C19*85%</f>
        <v>5277820</v>
      </c>
      <c r="D20" s="34">
        <f>D19*85%</f>
        <v>668933</v>
      </c>
      <c r="E20" s="69">
        <f>C20+D20</f>
        <v>5946753</v>
      </c>
      <c r="F20" s="19"/>
      <c r="G20" s="34">
        <f>G19*85%</f>
        <v>5413055</v>
      </c>
      <c r="H20" s="34">
        <f>H19*85%</f>
        <v>686073.25</v>
      </c>
      <c r="I20" s="69">
        <f>G20+H20</f>
        <v>6099128.25</v>
      </c>
    </row>
    <row r="21" spans="1:10" x14ac:dyDescent="0.25">
      <c r="A21" s="16" t="s">
        <v>25</v>
      </c>
      <c r="C21" s="34">
        <f>C19*70%</f>
        <v>4346440</v>
      </c>
      <c r="D21" s="34">
        <f>D19*70%</f>
        <v>550886</v>
      </c>
      <c r="E21" s="69">
        <f>C21+D21</f>
        <v>4897326</v>
      </c>
      <c r="F21" s="19"/>
      <c r="G21" s="34">
        <f>G19*70%</f>
        <v>4457810</v>
      </c>
      <c r="H21" s="34">
        <f>H19*70%</f>
        <v>565001.5</v>
      </c>
      <c r="I21" s="69">
        <f>G21+H21</f>
        <v>5022811.5</v>
      </c>
    </row>
    <row r="22" spans="1:10" x14ac:dyDescent="0.25">
      <c r="A22" s="16"/>
      <c r="D22" s="26"/>
      <c r="F22" s="35"/>
      <c r="H22" s="26"/>
    </row>
    <row r="23" spans="1:10" x14ac:dyDescent="0.25">
      <c r="A23" s="36" t="s">
        <v>26</v>
      </c>
      <c r="B23" s="37"/>
      <c r="C23" s="38">
        <f>C4*C18</f>
        <v>860000</v>
      </c>
      <c r="D23" s="38"/>
      <c r="G23" s="38">
        <f>G4*G18</f>
        <v>860000</v>
      </c>
      <c r="H23" s="38"/>
    </row>
    <row r="24" spans="1:10" x14ac:dyDescent="0.25">
      <c r="A24" s="16" t="s">
        <v>27</v>
      </c>
    </row>
    <row r="25" spans="1:10" x14ac:dyDescent="0.25">
      <c r="A25" s="39" t="s">
        <v>28</v>
      </c>
      <c r="B25" s="17"/>
      <c r="C25" s="34">
        <f>C19*0.025/12</f>
        <v>12935.833333333334</v>
      </c>
      <c r="D25" s="34"/>
      <c r="E25" s="34">
        <f>E19*0.03/12</f>
        <v>17490.45</v>
      </c>
      <c r="G25" s="34">
        <f>G19*0.025/12</f>
        <v>13267.291666666666</v>
      </c>
      <c r="H25" s="34"/>
      <c r="I25" s="34">
        <f>I19*0.025/12</f>
        <v>14948.84375</v>
      </c>
    </row>
    <row r="26" spans="1:10" x14ac:dyDescent="0.25">
      <c r="C26" s="34"/>
      <c r="D26" s="34"/>
      <c r="G26" s="34"/>
      <c r="H26" s="34"/>
    </row>
    <row r="27" spans="1:10" x14ac:dyDescent="0.25">
      <c r="C27" s="34"/>
      <c r="D27" s="34"/>
      <c r="G27" s="34"/>
      <c r="H27" s="34"/>
    </row>
    <row r="28" spans="1:10" x14ac:dyDescent="0.25">
      <c r="C28"/>
      <c r="D28"/>
      <c r="G28"/>
      <c r="H28"/>
    </row>
    <row r="29" spans="1:10" x14ac:dyDescent="0.25">
      <c r="C29"/>
      <c r="D29"/>
      <c r="G29"/>
      <c r="H29"/>
    </row>
    <row r="30" spans="1:10" x14ac:dyDescent="0.25">
      <c r="C30"/>
      <c r="D30"/>
      <c r="G30"/>
      <c r="H30"/>
    </row>
    <row r="31" spans="1:10" x14ac:dyDescent="0.25">
      <c r="C31"/>
      <c r="D31"/>
      <c r="G31"/>
      <c r="H31"/>
    </row>
    <row r="32" spans="1:10" x14ac:dyDescent="0.25">
      <c r="C32"/>
      <c r="D32"/>
      <c r="G32"/>
      <c r="H32"/>
    </row>
    <row r="33" spans="1:8" x14ac:dyDescent="0.25">
      <c r="C33"/>
      <c r="D33"/>
      <c r="G33"/>
      <c r="H33"/>
    </row>
    <row r="34" spans="1:8" x14ac:dyDescent="0.25">
      <c r="C34"/>
      <c r="D34"/>
      <c r="G34"/>
      <c r="H34"/>
    </row>
    <row r="35" spans="1:8" x14ac:dyDescent="0.25">
      <c r="C35"/>
      <c r="D35"/>
      <c r="G35"/>
      <c r="H35"/>
    </row>
    <row r="36" spans="1:8" x14ac:dyDescent="0.25">
      <c r="C36"/>
      <c r="D36"/>
      <c r="G36"/>
      <c r="H36"/>
    </row>
    <row r="37" spans="1:8" x14ac:dyDescent="0.25">
      <c r="C37"/>
      <c r="D37"/>
      <c r="G37"/>
      <c r="H37"/>
    </row>
    <row r="38" spans="1:8" x14ac:dyDescent="0.25">
      <c r="C38"/>
      <c r="D38"/>
      <c r="G38"/>
      <c r="H38"/>
    </row>
    <row r="39" spans="1:8" x14ac:dyDescent="0.25">
      <c r="C39"/>
      <c r="D39"/>
      <c r="G39"/>
      <c r="H39"/>
    </row>
    <row r="40" spans="1:8" x14ac:dyDescent="0.25">
      <c r="C40"/>
      <c r="D40"/>
      <c r="G40"/>
      <c r="H40"/>
    </row>
    <row r="46" spans="1:8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7" x14ac:dyDescent="0.25">
      <c r="C84" s="17">
        <f>C83*C82</f>
        <v>0</v>
      </c>
      <c r="G84" s="17">
        <f>G83*G82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S16" sqref="S1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432.5</v>
      </c>
      <c r="C2" s="4">
        <f t="shared" ref="C2:C16" si="1">B2*1.2</f>
        <v>519</v>
      </c>
      <c r="D2" s="4">
        <f t="shared" ref="D2:D16" si="2">C2*1.2</f>
        <v>622.79999999999995</v>
      </c>
      <c r="E2" s="5">
        <f t="shared" ref="E2:E16" si="3">R2</f>
        <v>10000000</v>
      </c>
      <c r="F2" s="4">
        <f t="shared" ref="F2:F7" si="4">ROUND((E2/B2),0)</f>
        <v>23121</v>
      </c>
      <c r="G2" s="4">
        <f t="shared" ref="G2:G7" si="5">ROUND((E2/C2),0)</f>
        <v>19268</v>
      </c>
      <c r="H2" s="4">
        <f t="shared" ref="H2:H7" si="6">ROUND((E2/D2),0)</f>
        <v>16057</v>
      </c>
      <c r="I2" s="4">
        <f t="shared" ref="I2:I7" si="7">T2</f>
        <v>0</v>
      </c>
      <c r="J2" s="4">
        <f t="shared" ref="J2:J7" si="8">U2</f>
        <v>0</v>
      </c>
      <c r="O2">
        <v>0</v>
      </c>
      <c r="P2">
        <v>519</v>
      </c>
      <c r="Q2">
        <f t="shared" ref="Q2:Q7" si="9">P2/1.2</f>
        <v>432.5</v>
      </c>
      <c r="R2" s="2">
        <v>10000000</v>
      </c>
      <c r="S2" s="2" t="s">
        <v>91</v>
      </c>
    </row>
    <row r="3" spans="1:19" x14ac:dyDescent="0.25">
      <c r="A3" s="4">
        <v>2</v>
      </c>
      <c r="B3" s="4">
        <f t="shared" si="0"/>
        <v>414.16666666666669</v>
      </c>
      <c r="C3" s="4">
        <f t="shared" si="1"/>
        <v>497</v>
      </c>
      <c r="D3" s="4">
        <f t="shared" si="2"/>
        <v>596.4</v>
      </c>
      <c r="E3" s="5">
        <f t="shared" si="3"/>
        <v>10000000</v>
      </c>
      <c r="F3" s="4">
        <f t="shared" si="4"/>
        <v>24145</v>
      </c>
      <c r="G3" s="4">
        <f t="shared" si="5"/>
        <v>20121</v>
      </c>
      <c r="H3" s="4">
        <f t="shared" si="6"/>
        <v>16767</v>
      </c>
      <c r="I3" s="4">
        <f t="shared" si="7"/>
        <v>0</v>
      </c>
      <c r="J3" s="4">
        <f t="shared" si="8"/>
        <v>0</v>
      </c>
      <c r="O3">
        <v>0</v>
      </c>
      <c r="P3">
        <v>497</v>
      </c>
      <c r="Q3">
        <f t="shared" si="9"/>
        <v>414.16666666666669</v>
      </c>
      <c r="R3" s="2">
        <v>10000000</v>
      </c>
      <c r="S3" s="2"/>
    </row>
    <row r="4" spans="1:19" x14ac:dyDescent="0.25">
      <c r="A4" s="4">
        <v>3</v>
      </c>
      <c r="B4" s="4">
        <f t="shared" si="0"/>
        <v>386.11111111111114</v>
      </c>
      <c r="C4" s="4">
        <f t="shared" si="1"/>
        <v>463.33333333333337</v>
      </c>
      <c r="D4" s="4">
        <f t="shared" si="2"/>
        <v>556</v>
      </c>
      <c r="E4" s="5">
        <f t="shared" si="3"/>
        <v>7800000</v>
      </c>
      <c r="F4" s="4">
        <f t="shared" si="4"/>
        <v>20201</v>
      </c>
      <c r="G4" s="4">
        <f t="shared" si="5"/>
        <v>16835</v>
      </c>
      <c r="H4" s="4">
        <f t="shared" si="6"/>
        <v>14029</v>
      </c>
      <c r="I4" s="4">
        <f t="shared" si="7"/>
        <v>0</v>
      </c>
      <c r="J4" s="4">
        <f t="shared" si="8"/>
        <v>0</v>
      </c>
      <c r="O4">
        <v>556</v>
      </c>
      <c r="P4">
        <f t="shared" ref="P4:P7" si="10">O4/1.2</f>
        <v>463.33333333333337</v>
      </c>
      <c r="Q4">
        <f t="shared" si="9"/>
        <v>386.11111111111114</v>
      </c>
      <c r="R4" s="2">
        <v>7800000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13983000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78">
        <v>13983000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ref="F8:F15" si="11">ROUND((E8/B8),0)</f>
        <v>#DIV/0!</v>
      </c>
      <c r="G8" s="4" t="e">
        <f t="shared" ref="G8:G15" si="12">ROUND((E8/C8),0)</f>
        <v>#DIV/0!</v>
      </c>
      <c r="H8" s="4" t="e">
        <f t="shared" ref="H8:H15" si="13">ROUND((E8/D8),0)</f>
        <v>#DIV/0!</v>
      </c>
      <c r="I8" s="4">
        <f t="shared" ref="I8:I15" si="14">T8</f>
        <v>0</v>
      </c>
      <c r="J8" s="4">
        <f t="shared" ref="J8:J15" si="15">U8</f>
        <v>0</v>
      </c>
      <c r="O8">
        <v>0</v>
      </c>
      <c r="P8">
        <f t="shared" ref="P8:P10" si="16">O8/1.2</f>
        <v>0</v>
      </c>
      <c r="Q8">
        <f t="shared" ref="Q8:Q10" si="17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11"/>
        <v>#DIV/0!</v>
      </c>
      <c r="G9" s="4" t="e">
        <f t="shared" si="12"/>
        <v>#DIV/0!</v>
      </c>
      <c r="H9" s="4" t="e">
        <f t="shared" si="13"/>
        <v>#DIV/0!</v>
      </c>
      <c r="I9" s="4">
        <f t="shared" si="14"/>
        <v>0</v>
      </c>
      <c r="J9" s="4">
        <f t="shared" si="15"/>
        <v>0</v>
      </c>
      <c r="O9">
        <v>0</v>
      </c>
      <c r="P9">
        <f t="shared" si="16"/>
        <v>0</v>
      </c>
      <c r="Q9">
        <f t="shared" si="17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11"/>
        <v>#DIV/0!</v>
      </c>
      <c r="G10" s="4" t="e">
        <f t="shared" si="12"/>
        <v>#DIV/0!</v>
      </c>
      <c r="H10" s="4" t="e">
        <f t="shared" si="13"/>
        <v>#DIV/0!</v>
      </c>
      <c r="I10" s="4">
        <f t="shared" si="14"/>
        <v>0</v>
      </c>
      <c r="J10" s="4">
        <f t="shared" si="15"/>
        <v>0</v>
      </c>
      <c r="O10">
        <v>0</v>
      </c>
      <c r="P10">
        <f t="shared" si="16"/>
        <v>0</v>
      </c>
      <c r="Q10">
        <f t="shared" si="17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11"/>
        <v>#DIV/0!</v>
      </c>
      <c r="G11" s="4" t="e">
        <f t="shared" si="12"/>
        <v>#DIV/0!</v>
      </c>
      <c r="H11" s="4" t="e">
        <f t="shared" si="13"/>
        <v>#DIV/0!</v>
      </c>
      <c r="I11" s="4">
        <f t="shared" si="14"/>
        <v>0</v>
      </c>
      <c r="J11" s="4">
        <f t="shared" si="15"/>
        <v>0</v>
      </c>
      <c r="O11">
        <v>0</v>
      </c>
      <c r="P11">
        <f t="shared" ref="P11:P15" si="18">O11/1.2</f>
        <v>0</v>
      </c>
      <c r="Q11">
        <f t="shared" ref="Q11:Q15" si="19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11"/>
        <v>#DIV/0!</v>
      </c>
      <c r="G12" s="4" t="e">
        <f t="shared" si="12"/>
        <v>#DIV/0!</v>
      </c>
      <c r="H12" s="4" t="e">
        <f t="shared" si="13"/>
        <v>#DIV/0!</v>
      </c>
      <c r="I12" s="4">
        <f t="shared" si="14"/>
        <v>0</v>
      </c>
      <c r="J12" s="4">
        <f t="shared" si="15"/>
        <v>0</v>
      </c>
      <c r="O12">
        <v>0</v>
      </c>
      <c r="P12">
        <f t="shared" si="18"/>
        <v>0</v>
      </c>
      <c r="Q12">
        <f t="shared" si="19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11"/>
        <v>#DIV/0!</v>
      </c>
      <c r="G13" s="4" t="e">
        <f t="shared" si="12"/>
        <v>#DIV/0!</v>
      </c>
      <c r="H13" s="4" t="e">
        <f t="shared" si="13"/>
        <v>#DIV/0!</v>
      </c>
      <c r="I13" s="4">
        <f t="shared" si="14"/>
        <v>0</v>
      </c>
      <c r="J13" s="4">
        <f t="shared" si="15"/>
        <v>0</v>
      </c>
      <c r="O13">
        <v>0</v>
      </c>
      <c r="P13">
        <f t="shared" si="18"/>
        <v>0</v>
      </c>
      <c r="Q13">
        <f t="shared" si="19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11"/>
        <v>#DIV/0!</v>
      </c>
      <c r="G14" s="4" t="e">
        <f t="shared" si="12"/>
        <v>#DIV/0!</v>
      </c>
      <c r="H14" s="4" t="e">
        <f t="shared" si="13"/>
        <v>#DIV/0!</v>
      </c>
      <c r="I14" s="4">
        <f t="shared" si="14"/>
        <v>0</v>
      </c>
      <c r="J14" s="4">
        <f t="shared" si="15"/>
        <v>0</v>
      </c>
      <c r="O14">
        <v>0</v>
      </c>
      <c r="P14">
        <f t="shared" si="18"/>
        <v>0</v>
      </c>
      <c r="Q14">
        <f t="shared" si="19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11"/>
        <v>#DIV/0!</v>
      </c>
      <c r="G15" s="4" t="e">
        <f t="shared" si="12"/>
        <v>#DIV/0!</v>
      </c>
      <c r="H15" s="4" t="e">
        <f t="shared" si="13"/>
        <v>#DIV/0!</v>
      </c>
      <c r="I15" s="4">
        <f t="shared" si="14"/>
        <v>0</v>
      </c>
      <c r="J15" s="4">
        <f t="shared" si="15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20">ROUND((E16/B16),0)</f>
        <v>#DIV/0!</v>
      </c>
      <c r="G16" s="4" t="e">
        <f t="shared" ref="G16" si="21">ROUND((E16/C16),0)</f>
        <v>#DIV/0!</v>
      </c>
      <c r="H16" s="4" t="e">
        <f t="shared" ref="H16" si="22">ROUND((E16/D16),0)</f>
        <v>#DIV/0!</v>
      </c>
      <c r="I16" s="4">
        <f t="shared" ref="I16" si="23">T16</f>
        <v>0</v>
      </c>
      <c r="J16" s="4">
        <f t="shared" ref="J16" si="24">U16</f>
        <v>0</v>
      </c>
      <c r="O16">
        <v>0</v>
      </c>
      <c r="P16">
        <f t="shared" ref="P16" si="25">O16/1.2</f>
        <v>0</v>
      </c>
      <c r="Q16">
        <f t="shared" ref="Q16" si="26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7">Q17</f>
        <v>0</v>
      </c>
      <c r="C17" s="4">
        <f t="shared" ref="C17:C21" si="28">B17*1.2</f>
        <v>0</v>
      </c>
      <c r="D17" s="4">
        <f t="shared" ref="D17:D21" si="29">C17*1.2</f>
        <v>0</v>
      </c>
      <c r="E17" s="5">
        <f t="shared" ref="E17:E21" si="30">R17</f>
        <v>0</v>
      </c>
      <c r="F17" s="4" t="e">
        <f t="shared" ref="F17" si="31">ROUND((E17/B17),0)</f>
        <v>#DIV/0!</v>
      </c>
      <c r="G17" s="4" t="e">
        <f t="shared" ref="G17" si="32">ROUND((E17/C17),0)</f>
        <v>#DIV/0!</v>
      </c>
      <c r="H17" s="4" t="e">
        <f t="shared" ref="H17" si="33">ROUND((E17/D17),0)</f>
        <v>#DIV/0!</v>
      </c>
      <c r="I17" s="4">
        <f t="shared" ref="I17" si="34">T17</f>
        <v>0</v>
      </c>
      <c r="J17" s="4">
        <f t="shared" ref="J17" si="35">U17</f>
        <v>0</v>
      </c>
      <c r="O17">
        <v>0</v>
      </c>
      <c r="P17">
        <f t="shared" ref="P17" si="36">O17/1.2</f>
        <v>0</v>
      </c>
      <c r="Q17">
        <f t="shared" ref="Q17" si="37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7"/>
        <v>0</v>
      </c>
      <c r="C18" s="4">
        <f t="shared" si="28"/>
        <v>0</v>
      </c>
      <c r="D18" s="4">
        <f t="shared" si="29"/>
        <v>0</v>
      </c>
      <c r="E18" s="5">
        <f t="shared" si="30"/>
        <v>0</v>
      </c>
      <c r="F18" s="4" t="e">
        <f t="shared" ref="F18:F21" si="38">ROUND((E18/B18),0)</f>
        <v>#DIV/0!</v>
      </c>
      <c r="G18" s="4" t="e">
        <f t="shared" ref="G18:G21" si="39">ROUND((E18/C18),0)</f>
        <v>#DIV/0!</v>
      </c>
      <c r="H18" s="4" t="e">
        <f t="shared" ref="H18:H21" si="40">ROUND((E18/D18),0)</f>
        <v>#DIV/0!</v>
      </c>
      <c r="I18" s="4">
        <f t="shared" ref="I18:J21" si="41">T18</f>
        <v>0</v>
      </c>
      <c r="J18" s="4">
        <f t="shared" si="41"/>
        <v>0</v>
      </c>
      <c r="O18">
        <v>0</v>
      </c>
      <c r="P18">
        <f t="shared" ref="P18" si="42">O18/1.2</f>
        <v>0</v>
      </c>
      <c r="Q18">
        <f t="shared" ref="Q18:Q21" si="43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7"/>
        <v>0</v>
      </c>
      <c r="C19" s="4">
        <f t="shared" si="28"/>
        <v>0</v>
      </c>
      <c r="D19" s="4">
        <f t="shared" si="29"/>
        <v>0</v>
      </c>
      <c r="E19" s="5">
        <f t="shared" si="30"/>
        <v>0</v>
      </c>
      <c r="F19" s="4" t="e">
        <f t="shared" si="38"/>
        <v>#DIV/0!</v>
      </c>
      <c r="G19" s="4" t="e">
        <f t="shared" si="39"/>
        <v>#DIV/0!</v>
      </c>
      <c r="H19" s="4" t="e">
        <f t="shared" si="40"/>
        <v>#DIV/0!</v>
      </c>
      <c r="I19" s="4">
        <f t="shared" si="41"/>
        <v>0</v>
      </c>
      <c r="J19" s="4">
        <f t="shared" si="41"/>
        <v>0</v>
      </c>
      <c r="O19">
        <v>0</v>
      </c>
      <c r="P19">
        <f>O19/1.2</f>
        <v>0</v>
      </c>
      <c r="Q19">
        <f t="shared" si="43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4">Q20</f>
        <v>0</v>
      </c>
      <c r="C20" s="4">
        <f t="shared" ref="C20" si="45">B20*1.2</f>
        <v>0</v>
      </c>
      <c r="D20" s="4">
        <f t="shared" ref="D20" si="46">C20*1.2</f>
        <v>0</v>
      </c>
      <c r="E20" s="5">
        <f t="shared" ref="E20" si="47">R20</f>
        <v>0</v>
      </c>
      <c r="F20" s="4" t="e">
        <f t="shared" ref="F20" si="48">ROUND((E20/B20),0)</f>
        <v>#DIV/0!</v>
      </c>
      <c r="G20" s="4" t="e">
        <f t="shared" ref="G20" si="49">ROUND((E20/C20),0)</f>
        <v>#DIV/0!</v>
      </c>
      <c r="H20" s="4" t="e">
        <f t="shared" ref="H20" si="50">ROUND((E20/D20),0)</f>
        <v>#DIV/0!</v>
      </c>
      <c r="I20" s="4">
        <f t="shared" ref="I20" si="51">T20</f>
        <v>0</v>
      </c>
      <c r="J20" s="4">
        <f t="shared" ref="J20" si="52">U20</f>
        <v>0</v>
      </c>
      <c r="O20">
        <v>0</v>
      </c>
      <c r="P20">
        <f t="shared" ref="P20" si="53">O20/1.2</f>
        <v>0</v>
      </c>
      <c r="Q20">
        <f t="shared" ref="Q20" si="54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7"/>
        <v>0</v>
      </c>
      <c r="C21" s="4">
        <f t="shared" si="28"/>
        <v>0</v>
      </c>
      <c r="D21" s="4">
        <f t="shared" si="29"/>
        <v>0</v>
      </c>
      <c r="E21" s="5">
        <f t="shared" si="30"/>
        <v>0</v>
      </c>
      <c r="F21" s="4" t="e">
        <f t="shared" si="38"/>
        <v>#DIV/0!</v>
      </c>
      <c r="G21" s="4" t="e">
        <f t="shared" si="39"/>
        <v>#DIV/0!</v>
      </c>
      <c r="H21" s="4" t="e">
        <f t="shared" si="40"/>
        <v>#DIV/0!</v>
      </c>
      <c r="I21" s="4">
        <f t="shared" si="41"/>
        <v>0</v>
      </c>
      <c r="J21" s="4">
        <f t="shared" si="41"/>
        <v>0</v>
      </c>
      <c r="O21">
        <v>0</v>
      </c>
      <c r="P21">
        <f>O21/1.2</f>
        <v>0</v>
      </c>
      <c r="Q21">
        <f t="shared" si="43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3" t="s">
        <v>89</v>
      </c>
    </row>
    <row r="24" spans="1:19" s="10" customFormat="1" x14ac:dyDescent="0.25">
      <c r="F24" s="72" t="s">
        <v>90</v>
      </c>
    </row>
    <row r="25" spans="1:19" s="10" customFormat="1" x14ac:dyDescent="0.25">
      <c r="F25" s="76" t="s">
        <v>71</v>
      </c>
      <c r="G25" s="76">
        <v>412</v>
      </c>
    </row>
    <row r="26" spans="1:19" s="10" customFormat="1" x14ac:dyDescent="0.25">
      <c r="F26" s="76" t="s">
        <v>86</v>
      </c>
      <c r="G26" s="76">
        <v>344</v>
      </c>
    </row>
    <row r="27" spans="1:19" s="10" customFormat="1" x14ac:dyDescent="0.25">
      <c r="F27" s="76" t="s">
        <v>88</v>
      </c>
      <c r="G27" s="76">
        <v>109</v>
      </c>
    </row>
    <row r="28" spans="1:19" s="10" customFormat="1" x14ac:dyDescent="0.25">
      <c r="C28" s="71" t="s">
        <v>75</v>
      </c>
      <c r="D28" s="71" t="s">
        <v>85</v>
      </c>
      <c r="F28" s="76" t="s">
        <v>87</v>
      </c>
      <c r="G28" s="76">
        <f>41.62*10.764</f>
        <v>447.99767999999995</v>
      </c>
      <c r="H28" s="10">
        <f>G28/G26</f>
        <v>1.3023188372093022</v>
      </c>
    </row>
    <row r="29" spans="1:19" s="10" customFormat="1" x14ac:dyDescent="0.25">
      <c r="C29" s="71" t="s">
        <v>1</v>
      </c>
      <c r="D29" s="71">
        <v>3263000</v>
      </c>
      <c r="F29" s="76" t="s">
        <v>72</v>
      </c>
      <c r="G29" s="76"/>
      <c r="H29" s="10">
        <f>G29/G28</f>
        <v>0</v>
      </c>
    </row>
    <row r="30" spans="1:19" s="10" customFormat="1" x14ac:dyDescent="0.25">
      <c r="F30" s="56" t="s">
        <v>73</v>
      </c>
      <c r="G30" s="56"/>
    </row>
    <row r="31" spans="1:19" s="10" customFormat="1" x14ac:dyDescent="0.25">
      <c r="C31" s="74"/>
      <c r="D31" s="74"/>
      <c r="F31" s="74" t="s">
        <v>74</v>
      </c>
      <c r="G31" s="74">
        <f>G29*G30</f>
        <v>0</v>
      </c>
      <c r="H31" s="10">
        <f>G31/D29</f>
        <v>0</v>
      </c>
    </row>
    <row r="32" spans="1:19" s="10" customFormat="1" x14ac:dyDescent="0.25">
      <c r="C32" s="74"/>
      <c r="D32" s="74"/>
      <c r="F32" s="74" t="s">
        <v>24</v>
      </c>
      <c r="G32" s="74">
        <f>G31*90%</f>
        <v>0</v>
      </c>
    </row>
    <row r="33" spans="3:9" s="10" customFormat="1" x14ac:dyDescent="0.25">
      <c r="C33" s="74"/>
      <c r="D33" s="74"/>
      <c r="F33" s="74" t="s">
        <v>25</v>
      </c>
      <c r="G33" s="74">
        <f>G31*80%</f>
        <v>0</v>
      </c>
    </row>
    <row r="34" spans="3:9" s="10" customFormat="1" x14ac:dyDescent="0.25">
      <c r="C34" s="74"/>
      <c r="D34" s="74"/>
    </row>
    <row r="35" spans="3:9" s="10" customFormat="1" x14ac:dyDescent="0.25">
      <c r="C35" s="74"/>
      <c r="D35" s="74"/>
    </row>
    <row r="36" spans="3:9" s="10" customFormat="1" x14ac:dyDescent="0.25">
      <c r="G36" s="10">
        <v>344</v>
      </c>
      <c r="H36" s="10">
        <v>18000</v>
      </c>
      <c r="I36" s="10">
        <f>G36*H36</f>
        <v>6192000</v>
      </c>
    </row>
    <row r="37" spans="3:9" s="10" customFormat="1" x14ac:dyDescent="0.25">
      <c r="G37" s="10">
        <v>109</v>
      </c>
      <c r="H37" s="10">
        <f>H36*0.4</f>
        <v>7200</v>
      </c>
      <c r="I37" s="10">
        <f>G37*H37</f>
        <v>784800</v>
      </c>
    </row>
    <row r="38" spans="3:9" s="10" customFormat="1" x14ac:dyDescent="0.25">
      <c r="I38" s="10">
        <f>SUM(I36:I37)</f>
        <v>6976800</v>
      </c>
    </row>
    <row r="39" spans="3:9" s="10" customFormat="1" x14ac:dyDescent="0.25">
      <c r="I39" s="10">
        <f>I38*0.85</f>
        <v>5930280</v>
      </c>
    </row>
    <row r="40" spans="3:9" s="10" customFormat="1" x14ac:dyDescent="0.25">
      <c r="I40" s="10">
        <f>I38*0.7</f>
        <v>4883760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56" sqref="A5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2024-10-25T13:07:45Z</dcterms:modified>
</cp:coreProperties>
</file>