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Rahul Chavan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39" r:id="rId9"/>
    <sheet name="IGR" sheetId="38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3" l="1"/>
  <c r="D27" i="23" l="1"/>
  <c r="C18" i="25" l="1"/>
  <c r="Q3" i="4" l="1"/>
  <c r="P16" i="4"/>
  <c r="Q2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6" i="4"/>
  <c r="Q6" i="4" s="1"/>
  <c r="P7" i="4"/>
  <c r="Q7" i="4" s="1"/>
  <c r="P19" i="4" l="1"/>
  <c r="Q19" i="4" s="1"/>
  <c r="P8" i="4"/>
  <c r="Q8" i="4" s="1"/>
  <c r="P9" i="4"/>
  <c r="Q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<sst xmlns="http://schemas.openxmlformats.org/spreadsheetml/2006/main" count="129" uniqueCount="99">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</sst>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43" fontId="0" fillId="0" borderId="0" xfId="0" applyNumberFormat="1"/>
    <xf numFmtId="166" fontId="7" fillId="0" borderId="0" xfId="0" applyNumberFormat="1" applyFon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171450</xdr:rowOff>
    </xdr:from>
    <xdr:to>
      <xdr:col>9</xdr:col>
      <xdr:colOff>495300</xdr:colOff>
      <xdr:row>20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61950"/>
          <a:ext cx="5734050" cy="3629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</xdr:row>
      <xdr:rowOff>0</xdr:rowOff>
    </xdr:from>
    <xdr:to>
      <xdr:col>9</xdr:col>
      <xdr:colOff>571500</xdr:colOff>
      <xdr:row>20</xdr:row>
      <xdr:rowOff>161925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90500"/>
          <a:ext cx="5734050" cy="3781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221167</xdr:colOff>
      <xdr:row>0</xdr:row>
      <xdr:rowOff>0</xdr:rowOff>
    </xdr:from>
    <xdr:to>
      <xdr:col>9</xdr:col>
      <xdr:colOff>408748</xdr:colOff>
      <xdr:row>23</xdr:row>
      <xdr:rowOff>8886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167" y="0"/>
          <a:ext cx="5673981" cy="4390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38235</v>
      </c>
      <c r="F2" s="73"/>
      <c r="G2" s="120" t="s">
        <v>76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36200</v>
      </c>
      <c r="D3" s="40"/>
      <c r="E3" s="40"/>
      <c r="F3" s="40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0" t="s">
        <v>81</v>
      </c>
      <c r="C5" s="55">
        <f>C3+C4</f>
        <v>36200</v>
      </c>
      <c r="D5" s="56" t="s">
        <v>61</v>
      </c>
      <c r="E5" s="57">
        <f>ROUND(C5/10.764,0)</f>
        <v>3363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82</v>
      </c>
      <c r="C6" s="51">
        <v>12000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83</v>
      </c>
      <c r="C7" s="55">
        <f>C5-C6</f>
        <v>24200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84</v>
      </c>
      <c r="C8" s="99">
        <v>7.0000000000000007E-2</v>
      </c>
      <c r="D8" s="100">
        <f>1-C8</f>
        <v>0.92999999999999994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85</v>
      </c>
      <c r="C9" s="73"/>
      <c r="D9" s="55">
        <f>ROUND(C7*D8,0)</f>
        <v>22506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86</v>
      </c>
      <c r="C10" s="55">
        <f>C6+D9</f>
        <v>34506</v>
      </c>
      <c r="D10" s="56" t="s">
        <v>61</v>
      </c>
      <c r="E10" s="57">
        <f>ROUND(C10/10.764,0)</f>
        <v>3206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2024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2017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f>C12-C13</f>
        <v>7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6">
        <f>60-C14</f>
        <v>53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868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17">
        <f>C16*E10</f>
        <v>2782808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1736000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F1" zoomScale="70" zoomScaleNormal="70" workbookViewId="0">
      <selection activeCell="Z16" sqref="Z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0" workbookViewId="0">
      <selection activeCell="E23" sqref="E23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9" width="12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D2" s="17"/>
      <c r="F2" s="76"/>
      <c r="G2" s="76"/>
    </row>
    <row r="3" spans="1:9">
      <c r="A3" s="15" t="s">
        <v>13</v>
      </c>
      <c r="B3" s="18"/>
      <c r="C3" s="19">
        <v>4300</v>
      </c>
      <c r="D3" s="20" t="s">
        <v>97</v>
      </c>
      <c r="F3" s="76"/>
      <c r="G3" s="76"/>
      <c r="H3" s="76"/>
      <c r="I3" s="76"/>
    </row>
    <row r="4" spans="1:9" ht="30">
      <c r="A4" s="21" t="s">
        <v>14</v>
      </c>
      <c r="B4" s="18"/>
      <c r="C4" s="19">
        <v>2000</v>
      </c>
      <c r="D4" s="22"/>
      <c r="F4" s="76"/>
      <c r="G4" s="76"/>
      <c r="H4" s="76"/>
      <c r="I4" s="76"/>
    </row>
    <row r="5" spans="1:9" ht="16.5">
      <c r="A5" s="15" t="s">
        <v>15</v>
      </c>
      <c r="B5" s="18"/>
      <c r="C5" s="19">
        <f>C3-C4</f>
        <v>2300</v>
      </c>
      <c r="D5" s="22"/>
      <c r="F5" s="76"/>
      <c r="G5" s="76"/>
      <c r="H5" s="116"/>
      <c r="I5" s="76"/>
    </row>
    <row r="6" spans="1:9">
      <c r="A6" s="15" t="s">
        <v>16</v>
      </c>
      <c r="B6" s="18"/>
      <c r="C6" s="19">
        <f>C4</f>
        <v>2000</v>
      </c>
      <c r="D6" s="22"/>
      <c r="F6" s="76"/>
      <c r="G6" s="76"/>
    </row>
    <row r="7" spans="1:9">
      <c r="A7" s="15" t="s">
        <v>17</v>
      </c>
      <c r="B7" s="23"/>
      <c r="C7" s="24">
        <v>7</v>
      </c>
      <c r="D7" s="24"/>
      <c r="F7" s="76"/>
      <c r="G7" s="76"/>
    </row>
    <row r="8" spans="1:9">
      <c r="A8" s="15" t="s">
        <v>18</v>
      </c>
      <c r="B8" s="23"/>
      <c r="C8" s="24">
        <f>C9-C7</f>
        <v>53</v>
      </c>
      <c r="D8" s="24"/>
      <c r="F8" s="76"/>
      <c r="G8" s="76"/>
    </row>
    <row r="9" spans="1:9">
      <c r="A9" s="15" t="s">
        <v>19</v>
      </c>
      <c r="B9" s="23"/>
      <c r="C9" s="24">
        <v>60</v>
      </c>
      <c r="D9" s="24"/>
      <c r="F9" s="76"/>
      <c r="G9" s="76"/>
    </row>
    <row r="10" spans="1:9" ht="30">
      <c r="A10" s="21" t="s">
        <v>20</v>
      </c>
      <c r="B10" s="23"/>
      <c r="C10" s="24">
        <f>90*C7/C9</f>
        <v>10.5</v>
      </c>
      <c r="D10" s="24"/>
      <c r="F10" s="76"/>
      <c r="G10" s="76"/>
    </row>
    <row r="11" spans="1:9">
      <c r="A11" s="15"/>
      <c r="B11" s="25"/>
      <c r="C11" s="26">
        <f>C10%</f>
        <v>0.105</v>
      </c>
      <c r="D11" s="26"/>
      <c r="F11" s="76"/>
      <c r="G11" s="76"/>
    </row>
    <row r="12" spans="1:9">
      <c r="A12" s="15" t="s">
        <v>21</v>
      </c>
      <c r="B12" s="18"/>
      <c r="C12" s="19">
        <f>C6*C11</f>
        <v>210</v>
      </c>
      <c r="D12" s="22"/>
      <c r="F12" s="76"/>
      <c r="G12" s="76"/>
    </row>
    <row r="13" spans="1:9">
      <c r="A13" s="15" t="s">
        <v>22</v>
      </c>
      <c r="B13" s="18"/>
      <c r="C13" s="19">
        <f>C6-C12</f>
        <v>1790</v>
      </c>
      <c r="D13" s="22"/>
      <c r="F13" s="76"/>
      <c r="G13" s="76"/>
    </row>
    <row r="14" spans="1:9">
      <c r="A14" s="15" t="s">
        <v>15</v>
      </c>
      <c r="B14" s="18"/>
      <c r="C14" s="19">
        <f>C5</f>
        <v>2300</v>
      </c>
      <c r="D14" s="22"/>
      <c r="F14" s="76"/>
      <c r="G14" s="76"/>
    </row>
    <row r="15" spans="1:9">
      <c r="B15" s="18"/>
      <c r="C15" s="19"/>
      <c r="D15" s="22"/>
      <c r="F15" s="76"/>
      <c r="G15" s="76"/>
    </row>
    <row r="16" spans="1:9">
      <c r="A16" s="27" t="s">
        <v>23</v>
      </c>
      <c r="B16" s="28"/>
      <c r="C16" s="20">
        <f>C14+C13</f>
        <v>4090</v>
      </c>
      <c r="D16" s="20"/>
      <c r="E16" s="60"/>
      <c r="F16" s="76"/>
      <c r="G16" s="76"/>
    </row>
    <row r="17" spans="1:9">
      <c r="B17" s="23"/>
      <c r="C17" s="24"/>
      <c r="D17" s="24"/>
      <c r="F17" s="76"/>
      <c r="G17" s="76"/>
    </row>
    <row r="18" spans="1:9" ht="16.5">
      <c r="A18" s="27" t="s">
        <v>98</v>
      </c>
      <c r="B18" s="7"/>
      <c r="C18" s="74">
        <v>868</v>
      </c>
      <c r="D18" s="74"/>
      <c r="E18" s="75"/>
      <c r="F18" s="76"/>
      <c r="G18" s="76"/>
    </row>
    <row r="19" spans="1:9">
      <c r="A19" s="15"/>
      <c r="B19" s="6"/>
      <c r="C19" s="29">
        <f>C18*C16</f>
        <v>3550120</v>
      </c>
      <c r="D19" s="76" t="s">
        <v>68</v>
      </c>
      <c r="E19" s="29"/>
      <c r="F19" s="76"/>
      <c r="G19" s="76"/>
      <c r="H19" s="60"/>
      <c r="I19" s="60"/>
    </row>
    <row r="20" spans="1:9">
      <c r="A20" s="15"/>
      <c r="B20" s="117">
        <f>C20*0.9</f>
        <v>3035352.6</v>
      </c>
      <c r="C20" s="30">
        <f>C19*95%</f>
        <v>3372614</v>
      </c>
      <c r="D20" s="76" t="s">
        <v>24</v>
      </c>
      <c r="E20" s="30"/>
      <c r="F20" s="76"/>
      <c r="G20" s="76"/>
      <c r="H20" s="60"/>
    </row>
    <row r="21" spans="1:9">
      <c r="A21" s="15"/>
      <c r="C21" s="30">
        <f>C19*80%</f>
        <v>2840096</v>
      </c>
      <c r="D21" s="76" t="s">
        <v>25</v>
      </c>
      <c r="E21" s="30"/>
      <c r="F21" s="76"/>
      <c r="G21" s="76"/>
      <c r="H21" s="60"/>
    </row>
    <row r="22" spans="1:9">
      <c r="A22" s="15"/>
      <c r="F22" s="76"/>
      <c r="G22" s="76"/>
    </row>
    <row r="23" spans="1:9">
      <c r="A23" s="31" t="s">
        <v>26</v>
      </c>
      <c r="B23" s="32"/>
      <c r="C23" s="33">
        <f>C4*C18</f>
        <v>1736000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7396.083333333333</v>
      </c>
      <c r="D25" s="30"/>
    </row>
    <row r="26" spans="1:9">
      <c r="C26" s="30"/>
      <c r="D26" s="30"/>
    </row>
    <row r="27" spans="1:9">
      <c r="C27" s="30">
        <v>80.61</v>
      </c>
      <c r="D27" s="118">
        <f>C27*10.764</f>
        <v>867.68603999999993</v>
      </c>
      <c r="E27" s="119"/>
      <c r="F27" s="119"/>
    </row>
    <row r="28" spans="1:9">
      <c r="C28"/>
      <c r="D28"/>
    </row>
    <row r="29" spans="1:9">
      <c r="C29"/>
      <c r="D29" s="117">
        <f>D27/1.35</f>
        <v>642.73039999999992</v>
      </c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Normal="100" workbookViewId="0">
      <selection activeCell="D7" sqref="D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1000</v>
      </c>
      <c r="C2" s="4">
        <f t="shared" ref="C2:C15" si="2">B2*1.2</f>
        <v>1200</v>
      </c>
      <c r="D2" s="4">
        <f t="shared" ref="D2:D15" si="3">C2*1.2</f>
        <v>1440</v>
      </c>
      <c r="E2" s="5">
        <f t="shared" ref="E2:E15" si="4">R2</f>
        <v>5000000</v>
      </c>
      <c r="F2" s="65">
        <f t="shared" ref="F2:F15" si="5">ROUND((E2/B2),0)</f>
        <v>5000</v>
      </c>
      <c r="G2" s="65">
        <f t="shared" ref="G2:G15" si="6">ROUND((E2/C2),0)</f>
        <v>4167</v>
      </c>
      <c r="H2" s="65">
        <f t="shared" ref="H2:H15" si="7">ROUND((E2/D2),0)</f>
        <v>3472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/>
      <c r="O2" s="73">
        <v>0</v>
      </c>
      <c r="P2" s="73">
        <v>1200</v>
      </c>
      <c r="Q2" s="73">
        <f t="shared" ref="Q2:Q7" si="10">P2/1.2</f>
        <v>1000</v>
      </c>
      <c r="R2" s="2">
        <v>5000000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708.33333333333337</v>
      </c>
      <c r="C3" s="4">
        <f t="shared" si="2"/>
        <v>850</v>
      </c>
      <c r="D3" s="4">
        <f t="shared" si="3"/>
        <v>1020</v>
      </c>
      <c r="E3" s="5">
        <f t="shared" si="4"/>
        <v>3600000</v>
      </c>
      <c r="F3" s="65">
        <f t="shared" si="5"/>
        <v>5082</v>
      </c>
      <c r="G3" s="65">
        <f t="shared" si="6"/>
        <v>4235</v>
      </c>
      <c r="H3" s="65">
        <f t="shared" si="7"/>
        <v>3529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>
        <v>600</v>
      </c>
      <c r="P3" s="73">
        <v>850</v>
      </c>
      <c r="Q3" s="73">
        <f t="shared" si="10"/>
        <v>708.33333333333337</v>
      </c>
      <c r="R3" s="2">
        <v>3600000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5" t="e">
        <f t="shared" si="5"/>
        <v>#DIV/0!</v>
      </c>
      <c r="G4" s="65" t="e">
        <f t="shared" si="6"/>
        <v>#DIV/0!</v>
      </c>
      <c r="H4" s="65" t="e">
        <f t="shared" si="7"/>
        <v>#DIV/0!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>
        <v>0</v>
      </c>
      <c r="P4" s="73"/>
      <c r="Q4" s="73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5" t="e">
        <f t="shared" si="5"/>
        <v>#DIV/0!</v>
      </c>
      <c r="G5" s="65" t="e">
        <f t="shared" si="6"/>
        <v>#DIV/0!</v>
      </c>
      <c r="H5" s="65" t="e">
        <f t="shared" si="7"/>
        <v>#DIV/0!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>
        <v>0</v>
      </c>
      <c r="P5" s="73"/>
      <c r="Q5" s="73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5" t="e">
        <f t="shared" si="5"/>
        <v>#DIV/0!</v>
      </c>
      <c r="G6" s="65" t="e">
        <f t="shared" si="6"/>
        <v>#DIV/0!</v>
      </c>
      <c r="H6" s="65" t="e">
        <f t="shared" si="7"/>
        <v>#DIV/0!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 s="73">
        <v>0</v>
      </c>
      <c r="P6" s="73">
        <f t="shared" ref="P6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3">
        <v>0</v>
      </c>
      <c r="P7" s="73">
        <f t="shared" ref="P7" si="12">O7/1.2</f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3">
        <v>0</v>
      </c>
      <c r="P8" s="73">
        <f t="shared" ref="P8" si="13">O8/1.2</f>
        <v>0</v>
      </c>
      <c r="Q8" s="73">
        <f t="shared" ref="Q8" si="14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3">
        <v>0</v>
      </c>
      <c r="P9" s="73">
        <f t="shared" ref="P9" si="15">O9/1.2</f>
        <v>0</v>
      </c>
      <c r="Q9" s="73">
        <f t="shared" ref="Q9" si="16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3">
        <v>0</v>
      </c>
      <c r="P10" s="73">
        <f t="shared" ref="P10" si="17">O10/1.2</f>
        <v>0</v>
      </c>
      <c r="Q10" s="73">
        <f t="shared" ref="Q10" si="18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9">O11/1.2</f>
        <v>0</v>
      </c>
      <c r="Q11">
        <f t="shared" ref="Q11" si="20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1">O12/1.2</f>
        <v>0</v>
      </c>
      <c r="Q12">
        <f t="shared" ref="Q12" si="22">P12/1.2</f>
        <v>0</v>
      </c>
      <c r="R12" s="2">
        <v>0</v>
      </c>
      <c r="S12" s="2"/>
      <c r="V12" s="70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3">O13/1.2</f>
        <v>0</v>
      </c>
      <c r="Q13">
        <f t="shared" ref="Q13" si="24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5">O14/1.2</f>
        <v>0</v>
      </c>
      <c r="Q14">
        <f t="shared" ref="Q14:Q15" si="2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5"/>
        <v>0</v>
      </c>
      <c r="Q15">
        <f t="shared" si="26"/>
        <v>0</v>
      </c>
      <c r="R15" s="2">
        <v>0</v>
      </c>
      <c r="S15" s="2"/>
    </row>
    <row r="16" spans="1:35">
      <c r="A16" s="4">
        <f t="shared" ref="A16:A19" si="27">N16</f>
        <v>0</v>
      </c>
      <c r="B16" s="4">
        <f t="shared" ref="B16:B19" si="28">Q16</f>
        <v>0</v>
      </c>
      <c r="C16" s="4">
        <f t="shared" ref="C16:C19" si="29">B16*1.2</f>
        <v>0</v>
      </c>
      <c r="D16" s="4">
        <f t="shared" ref="D16:D19" si="30">C16*1.2</f>
        <v>0</v>
      </c>
      <c r="E16" s="5">
        <f t="shared" ref="E16:E19" si="31">R16</f>
        <v>0</v>
      </c>
      <c r="F16" s="4" t="e">
        <f t="shared" ref="F16:F19" si="32">ROUND((E16/B16),0)</f>
        <v>#DIV/0!</v>
      </c>
      <c r="G16" s="4" t="e">
        <f t="shared" ref="G16:G19" si="33">ROUND((E16/C16),0)</f>
        <v>#DIV/0!</v>
      </c>
      <c r="H16" s="4" t="e">
        <f t="shared" ref="H16:H19" si="34">ROUND((E16/D16),0)</f>
        <v>#DIV/0!</v>
      </c>
      <c r="I16" s="4">
        <f t="shared" ref="I16:J19" si="35">T16</f>
        <v>0</v>
      </c>
      <c r="J16" s="4">
        <f t="shared" si="35"/>
        <v>0</v>
      </c>
      <c r="O16" s="73">
        <v>0</v>
      </c>
      <c r="P16">
        <f>O16/1.2</f>
        <v>0</v>
      </c>
      <c r="Q16">
        <f t="shared" ref="Q16:Q18" si="36">P16/1.2</f>
        <v>0</v>
      </c>
      <c r="R16" s="2">
        <v>0</v>
      </c>
      <c r="S16" s="2"/>
    </row>
    <row r="17" spans="1:19">
      <c r="A17" s="4">
        <f t="shared" si="27"/>
        <v>0</v>
      </c>
      <c r="B17" s="4">
        <f t="shared" si="28"/>
        <v>0</v>
      </c>
      <c r="C17" s="4">
        <f t="shared" si="29"/>
        <v>0</v>
      </c>
      <c r="D17" s="4">
        <f t="shared" si="30"/>
        <v>0</v>
      </c>
      <c r="E17" s="5">
        <f t="shared" si="31"/>
        <v>0</v>
      </c>
      <c r="F17" s="4" t="e">
        <f t="shared" si="32"/>
        <v>#DIV/0!</v>
      </c>
      <c r="G17" s="4" t="e">
        <f t="shared" si="33"/>
        <v>#DIV/0!</v>
      </c>
      <c r="H17" s="4" t="e">
        <f t="shared" si="34"/>
        <v>#DIV/0!</v>
      </c>
      <c r="I17" s="4">
        <f t="shared" si="35"/>
        <v>0</v>
      </c>
      <c r="J17" s="4">
        <f t="shared" si="35"/>
        <v>0</v>
      </c>
      <c r="O17" s="73">
        <v>0</v>
      </c>
      <c r="P17">
        <f t="shared" ref="P17" si="37">O17/1.2</f>
        <v>0</v>
      </c>
      <c r="Q17">
        <f t="shared" si="36"/>
        <v>0</v>
      </c>
      <c r="R17" s="2">
        <v>0</v>
      </c>
      <c r="S17" s="2"/>
    </row>
    <row r="18" spans="1:19">
      <c r="A18" s="4">
        <f t="shared" si="27"/>
        <v>0</v>
      </c>
      <c r="B18" s="4">
        <f t="shared" si="28"/>
        <v>0</v>
      </c>
      <c r="C18" s="4">
        <f t="shared" si="29"/>
        <v>0</v>
      </c>
      <c r="D18" s="4">
        <f t="shared" si="30"/>
        <v>0</v>
      </c>
      <c r="E18" s="5">
        <f t="shared" si="31"/>
        <v>0</v>
      </c>
      <c r="F18" s="4" t="e">
        <f t="shared" si="32"/>
        <v>#DIV/0!</v>
      </c>
      <c r="G18" s="4" t="e">
        <f t="shared" si="33"/>
        <v>#DIV/0!</v>
      </c>
      <c r="H18" s="4" t="e">
        <f t="shared" si="34"/>
        <v>#DIV/0!</v>
      </c>
      <c r="I18" s="4">
        <f t="shared" si="35"/>
        <v>0</v>
      </c>
      <c r="J18" s="4">
        <f t="shared" si="35"/>
        <v>0</v>
      </c>
      <c r="O18" s="73">
        <v>0</v>
      </c>
      <c r="P18">
        <f>O18/1.2</f>
        <v>0</v>
      </c>
      <c r="Q18">
        <f t="shared" si="36"/>
        <v>0</v>
      </c>
      <c r="R18" s="2">
        <v>0</v>
      </c>
      <c r="S18" s="2"/>
    </row>
    <row r="19" spans="1:19">
      <c r="A19" s="4">
        <f t="shared" si="27"/>
        <v>0</v>
      </c>
      <c r="B19" s="4">
        <f t="shared" si="28"/>
        <v>0</v>
      </c>
      <c r="C19" s="4">
        <f t="shared" si="29"/>
        <v>0</v>
      </c>
      <c r="D19" s="4">
        <f t="shared" si="30"/>
        <v>0</v>
      </c>
      <c r="E19" s="5">
        <f t="shared" si="31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 s="73">
        <v>0</v>
      </c>
      <c r="P19" s="73">
        <f>O19/1.2</f>
        <v>0</v>
      </c>
      <c r="Q19" s="73">
        <f t="shared" ref="Q19" si="38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2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L12" sqref="L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H26" sqref="H26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3" sqref="K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2024-10-23T12:41:46Z</dcterms:modified>
</cp:coreProperties>
</file>