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BI\UBI_SAMB Fort_Vaishvik Foods\Millennium Plaza\25.10.2024\"/>
    </mc:Choice>
  </mc:AlternateContent>
  <xr:revisionPtr revIDLastSave="0" documentId="13_ncr:1_{1C26C9E0-E13E-4ED5-A667-14D2F6DEE5E3}" xr6:coauthVersionLast="45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25" l="1"/>
  <c r="P14" i="4" l="1"/>
  <c r="Q14" i="4" s="1"/>
  <c r="J14" i="4"/>
  <c r="I14" i="4"/>
  <c r="P13" i="4"/>
  <c r="Q13" i="4" s="1"/>
  <c r="J13" i="4"/>
  <c r="I13" i="4"/>
  <c r="Q12" i="4"/>
  <c r="P12" i="4"/>
  <c r="J12" i="4"/>
  <c r="I12" i="4"/>
  <c r="Q11" i="4"/>
  <c r="P11" i="4"/>
  <c r="J11" i="4"/>
  <c r="I11" i="4"/>
  <c r="P10" i="4"/>
  <c r="Q10" i="4" s="1"/>
  <c r="J10" i="4"/>
  <c r="I10" i="4"/>
  <c r="P9" i="4"/>
  <c r="Q9" i="4" s="1"/>
  <c r="J9" i="4"/>
  <c r="I9" i="4"/>
  <c r="Q8" i="4"/>
  <c r="P8" i="4"/>
  <c r="J8" i="4"/>
  <c r="I8" i="4"/>
  <c r="Q7" i="4"/>
  <c r="P7" i="4"/>
  <c r="J7" i="4"/>
  <c r="I7" i="4"/>
  <c r="Q6" i="4"/>
  <c r="J6" i="4"/>
  <c r="I6" i="4"/>
  <c r="P5" i="4"/>
  <c r="J5" i="4"/>
  <c r="I5" i="4"/>
  <c r="P4" i="4"/>
  <c r="J4" i="4"/>
  <c r="I4" i="4"/>
  <c r="Q3" i="4"/>
  <c r="J3" i="4"/>
  <c r="I3" i="4"/>
  <c r="Q2" i="4"/>
  <c r="J2" i="4"/>
  <c r="I2" i="4"/>
  <c r="H27" i="4" l="1"/>
  <c r="G27" i="4"/>
  <c r="C4" i="25" l="1"/>
  <c r="C5" i="25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B9" i="4"/>
  <c r="C9" i="4" s="1"/>
  <c r="D9" i="4" s="1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B14" i="4"/>
  <c r="C14" i="4" s="1"/>
  <c r="B13" i="4"/>
  <c r="C13" i="4" s="1"/>
  <c r="D13" i="4" s="1"/>
  <c r="B12" i="4"/>
  <c r="C12" i="4" s="1"/>
  <c r="D12" i="4" s="1"/>
  <c r="B11" i="4"/>
  <c r="C11" i="4" s="1"/>
  <c r="D11" i="4" s="1"/>
  <c r="B8" i="4"/>
  <c r="C8" i="4" s="1"/>
  <c r="D8" i="4" s="1"/>
  <c r="B2" i="4"/>
  <c r="C2" i="4" s="1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E13" i="4"/>
  <c r="E12" i="4"/>
  <c r="E11" i="4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9" i="4" l="1"/>
  <c r="G9" i="4"/>
  <c r="F9" i="4"/>
  <c r="F2" i="4"/>
  <c r="G2" i="4"/>
  <c r="F6" i="4"/>
  <c r="G6" i="4"/>
  <c r="F10" i="4"/>
  <c r="G10" i="4"/>
  <c r="F14" i="4"/>
  <c r="G14" i="4"/>
  <c r="G13" i="4"/>
  <c r="H13" i="4"/>
  <c r="F13" i="4"/>
  <c r="G3" i="4"/>
  <c r="F3" i="4"/>
  <c r="H3" i="4"/>
  <c r="G7" i="4"/>
  <c r="F7" i="4"/>
  <c r="H7" i="4"/>
  <c r="G11" i="4"/>
  <c r="H11" i="4"/>
  <c r="F11" i="4"/>
  <c r="H4" i="4"/>
  <c r="F4" i="4"/>
  <c r="G4" i="4"/>
  <c r="H8" i="4"/>
  <c r="G8" i="4"/>
  <c r="F8" i="4"/>
  <c r="H12" i="4"/>
  <c r="F12" i="4"/>
  <c r="G12" i="4"/>
  <c r="D2" i="4"/>
  <c r="H2" i="4" s="1"/>
  <c r="D6" i="4"/>
  <c r="H6" i="4" s="1"/>
  <c r="D10" i="4"/>
  <c r="H10" i="4" s="1"/>
  <c r="D14" i="4"/>
  <c r="H14" i="4" s="1"/>
  <c r="H15" i="4"/>
  <c r="H16" i="4"/>
  <c r="F15" i="4"/>
  <c r="C13" i="25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C25" i="23" l="1"/>
  <c r="C20" i="23"/>
  <c r="C21" i="23"/>
  <c r="B17" i="4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<sst xmlns="http://schemas.openxmlformats.org/spreadsheetml/2006/main" count="128" uniqueCount="87">
  <si>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</si>
  <si>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</si>
  <si>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</si>
  <si>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</si>
  <si>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</si>
  <si>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</si>
  <si>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</si>
  <si>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</si>
  <si>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</si>
  <si>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</si>
  <si>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</si>
  <si>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</si>
  <si>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</si>
  <si>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</si>
  <si>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</si>
  <si>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</si>
  <si>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</si>
  <si>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</si>
  <si>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</si>
  <si>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</si>
  <si>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</si>
  <si>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</si>
  <si>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</si>
  <si>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</si>
  <si>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</si>
  <si>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</si>
  <si>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</si>
  <si>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</si>
  <si>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</si>
  <si>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</si>
  <si>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</si>
  <si>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</si>
  <si>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</si>
  <si>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</si>
  <si>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</si>
  <si>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</si>
  <si>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</si>
  <si>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</si>
  <si>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</si>
  <si>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</si>
  <si>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</si>
  <si>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</si>
  <si>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</si>
  <si>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</si>
  <si>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</si>
  <si>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</si>
  <si>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</si>
  <si>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</si>
  <si>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</si>
  <si>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</si>
  <si>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</si>
  <si>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</si>
  <si>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</si>
  <si>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</si>
  <si>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</si>
  <si>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</si>
  <si>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</si>
  <si>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</si>
  <si>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</si>
  <si>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</si>
  <si>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</si>
  <si>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</si>
  <si>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</si>
  <si>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</si>
  <si>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</si>
  <si>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</si>
  <si>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</si>
  <si>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</si>
  <si>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</si>
  <si>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</si>
  <si>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</si>
  <si>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</si>
  <si>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</si>
  <si>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</si>
  <si>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</si>
  <si>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</si>
  <si>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</si>
  <si>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</si>
  <si>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</si>
  <si>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</si>
  <si>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</si>
  <si>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</si>
  <si>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</si>
  <si>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</si>
  <si>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</si>
  <si>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YOC - 2005</t>
  </si>
  <si>
    <t>SHOP No. 1A, 1B, 1C, 1D, 1E, 1F, 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</si>
</sst>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63</xdr:row>
      <xdr:rowOff>85725</xdr:rowOff>
    </xdr:from>
    <xdr:to>
      <xdr:col>30</xdr:col>
      <xdr:colOff>35814</xdr:colOff>
      <xdr:row>117</xdr:row>
      <xdr:rowOff>84439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F08452-AE04-F3A5-86C6-C78D81174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658725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47</xdr:row>
      <xdr:rowOff>96476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17064E-C8DC-4D49-9BF4-5B7ED6DB2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7832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46</xdr:row>
      <xdr:rowOff>144118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C0273B-1F7B-441E-9FDC-9EB63995A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8907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46</xdr:row>
      <xdr:rowOff>58381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7A59F-FD1C-4989-972B-FCBCA276B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821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325086</xdr:colOff>
      <xdr:row>47</xdr:row>
      <xdr:rowOff>29756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89F17C-65B8-408A-855F-F1AAAC35C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59486" cy="8459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134560</xdr:colOff>
      <xdr:row>46</xdr:row>
      <xdr:rowOff>172697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5A0EDC-198A-41C1-AFF1-F1C435FB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68960" cy="893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29</xdr:col>
      <xdr:colOff>607314</xdr:colOff>
      <xdr:row>109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6F64DD-D0E8-1742-1FE7-0F62E39FB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68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tabSelected="1" workbookViewId="0">
      <selection activeCell="C9" sqref="C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78</v>
      </c>
      <c r="C3" s="53">
        <v>271220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84</v>
      </c>
      <c r="C4" s="53">
        <f>C3*0%</f>
        <v>0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79</v>
      </c>
      <c r="C5" s="58">
        <f>C3+C4</f>
        <v>271220</v>
      </c>
      <c r="D5" s="59" t="s">
        <v>62</v>
      </c>
      <c r="E5" s="60">
        <f>C5/10.764</f>
        <v>25196.95280564846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80</v>
      </c>
      <c r="C6" s="53">
        <v>70930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81</v>
      </c>
      <c r="C7" s="53">
        <f>C5-C6</f>
        <v>200290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82</v>
      </c>
      <c r="C8" s="53">
        <f>C7*81%</f>
        <v>162234.90000000002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83</v>
      </c>
      <c r="C9" s="58">
        <f>C6+C8</f>
        <v>233164.90000000002</v>
      </c>
      <c r="D9" s="59" t="s">
        <v>62</v>
      </c>
      <c r="E9" s="60">
        <f>C9/10.764</f>
        <v>21661.547751765145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2024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2005</v>
      </c>
      <c r="D12" s="66"/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19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A17" sqref="A2:D1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78"/>
      <c r="L1" s="78"/>
      <c r="M1" s="78"/>
      <c r="N1" s="78"/>
      <c r="O1" s="78"/>
      <c r="P1" s="78"/>
      <c r="Q1" s="78"/>
      <c r="R1" s="78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/>
      <c r="M5" s="42"/>
      <c r="N5" s="42">
        <f t="shared" ref="N5:N11" si="6">L5*M5</f>
        <v>0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/>
      <c r="M6" s="42"/>
      <c r="N6" s="42">
        <f t="shared" si="6"/>
        <v>0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/>
      <c r="M7" s="42"/>
      <c r="N7" s="42">
        <f t="shared" si="6"/>
        <v>0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/>
      <c r="M8" s="42"/>
      <c r="N8" s="42">
        <f t="shared" si="6"/>
        <v>0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/>
      <c r="M9" s="42"/>
      <c r="N9" s="42">
        <f t="shared" si="6"/>
        <v>0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/>
      <c r="M10" s="42"/>
      <c r="N10" s="42">
        <f t="shared" si="6"/>
        <v>0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/>
      <c r="M11" s="42"/>
      <c r="N11" s="42">
        <f t="shared" si="6"/>
        <v>0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/>
      <c r="M12" s="42"/>
      <c r="N12" s="48">
        <f>SUM(N5:N11)</f>
        <v>0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/>
      <c r="M13" s="42"/>
      <c r="N13" s="42"/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8">
        <f>L14*M14</f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/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43"/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43"/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46700</v>
      </c>
      <c r="D3" s="22" t="s">
        <v>76</v>
      </c>
      <c r="E3" s="6" t="s">
        <v>77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44200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19</v>
      </c>
      <c r="D7" s="24">
        <v>2024</v>
      </c>
    </row>
    <row r="8" spans="1:5" x14ac:dyDescent="0.25">
      <c r="A8" s="15" t="s">
        <v>18</v>
      </c>
      <c r="B8" s="23"/>
      <c r="C8" s="24">
        <f>C9-C7</f>
        <v>41</v>
      </c>
      <c r="D8" s="24">
        <v>2005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28.5</v>
      </c>
      <c r="D10" s="24"/>
    </row>
    <row r="11" spans="1:5" x14ac:dyDescent="0.25">
      <c r="A11" s="15"/>
      <c r="B11" s="25"/>
      <c r="C11" s="26">
        <f>C10%</f>
        <v>0.28499999999999998</v>
      </c>
      <c r="D11" s="26"/>
    </row>
    <row r="12" spans="1:5" x14ac:dyDescent="0.25">
      <c r="A12" s="15" t="s">
        <v>21</v>
      </c>
      <c r="B12" s="18"/>
      <c r="C12" s="19">
        <f>C6*C11</f>
        <v>712.49999999999989</v>
      </c>
      <c r="D12" s="22"/>
    </row>
    <row r="13" spans="1:5" x14ac:dyDescent="0.25">
      <c r="A13" s="15" t="s">
        <v>22</v>
      </c>
      <c r="B13" s="18"/>
      <c r="C13" s="19">
        <f>C6-C12</f>
        <v>1787.5</v>
      </c>
      <c r="D13" s="22"/>
    </row>
    <row r="14" spans="1:5" x14ac:dyDescent="0.25">
      <c r="A14" s="15" t="s">
        <v>15</v>
      </c>
      <c r="B14" s="18"/>
      <c r="C14" s="19">
        <f>C5</f>
        <v>44200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45987.5</v>
      </c>
      <c r="D16" s="22"/>
    </row>
    <row r="17" spans="1:5" x14ac:dyDescent="0.25">
      <c r="B17" s="23"/>
      <c r="C17" s="24"/>
      <c r="D17" s="24"/>
    </row>
    <row r="18" spans="1:5" x14ac:dyDescent="0.25">
      <c r="A18" s="72" t="str">
        <f>E3</f>
        <v>BUA</v>
      </c>
      <c r="B18" s="7"/>
      <c r="C18" s="29">
        <v>400</v>
      </c>
      <c r="D18" s="24"/>
    </row>
    <row r="19" spans="1:5" x14ac:dyDescent="0.25">
      <c r="A19" s="15" t="s">
        <v>74</v>
      </c>
      <c r="B19" s="6"/>
      <c r="C19" s="30">
        <f>C18*C16</f>
        <v>18395000</v>
      </c>
      <c r="D19" s="31"/>
      <c r="E19" s="66"/>
    </row>
    <row r="20" spans="1:5" x14ac:dyDescent="0.25">
      <c r="A20" s="15" t="s">
        <v>24</v>
      </c>
      <c r="C20" s="32">
        <f>C19*85%</f>
        <v>15635750</v>
      </c>
      <c r="D20" s="30"/>
    </row>
    <row r="21" spans="1:5" x14ac:dyDescent="0.25">
      <c r="A21" s="15" t="s">
        <v>25</v>
      </c>
      <c r="C21" s="32">
        <f>C19*70%</f>
        <v>12876500</v>
      </c>
      <c r="D21" s="32"/>
    </row>
    <row r="22" spans="1:5" x14ac:dyDescent="0.25">
      <c r="A22" s="15"/>
      <c r="D22" s="24"/>
    </row>
    <row r="23" spans="1:5" x14ac:dyDescent="0.25">
      <c r="A23" s="33" t="s">
        <v>26</v>
      </c>
      <c r="B23" s="34"/>
      <c r="C23" s="35">
        <f>C4*C18</f>
        <v>1000000</v>
      </c>
      <c r="D23" s="35"/>
    </row>
    <row r="24" spans="1:5" x14ac:dyDescent="0.25">
      <c r="A24" s="15" t="s">
        <v>27</v>
      </c>
    </row>
    <row r="25" spans="1:5" x14ac:dyDescent="0.25">
      <c r="A25" s="36" t="s">
        <v>28</v>
      </c>
      <c r="B25" s="16"/>
      <c r="C25" s="32">
        <f>C19*0.035/12</f>
        <v>53652.083333333343</v>
      </c>
      <c r="D25" s="32"/>
    </row>
    <row r="26" spans="1:5" x14ac:dyDescent="0.25">
      <c r="C26" s="32"/>
      <c r="D26" s="32"/>
    </row>
    <row r="27" spans="1:5" x14ac:dyDescent="0.25">
      <c r="C27" s="32"/>
      <c r="D27" s="32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X5" sqref="X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5.28515625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200</v>
      </c>
      <c r="C2" s="4">
        <f t="shared" ref="C2:C16" si="1">B2*1.2</f>
        <v>240</v>
      </c>
      <c r="D2" s="4">
        <f t="shared" ref="D2:D16" si="2">C2*1.2</f>
        <v>288</v>
      </c>
      <c r="E2" s="5">
        <f t="shared" ref="E2:E16" si="3">R2</f>
        <v>12500000</v>
      </c>
      <c r="F2" s="4">
        <f t="shared" ref="F2:F14" si="4">ROUND((E2/B2),0)</f>
        <v>62500</v>
      </c>
      <c r="G2" s="75">
        <f t="shared" ref="G2:G14" si="5">ROUND((E2/C2),0)</f>
        <v>52083</v>
      </c>
      <c r="H2" s="75">
        <f t="shared" ref="H2:H14" si="6">ROUND((E2/D2),0)</f>
        <v>43403</v>
      </c>
      <c r="I2" s="75">
        <f t="shared" ref="I2:I14" si="7">T2</f>
        <v>0</v>
      </c>
      <c r="J2" s="75">
        <f t="shared" ref="J2:J14" si="8">U2</f>
        <v>0</v>
      </c>
      <c r="K2" s="76"/>
      <c r="L2" s="76"/>
      <c r="M2" s="76"/>
      <c r="N2" s="76"/>
      <c r="O2" s="76">
        <v>0</v>
      </c>
      <c r="P2" s="76">
        <v>240</v>
      </c>
      <c r="Q2" s="76">
        <f t="shared" ref="Q2:Q14" si="9">P2/1.2</f>
        <v>200</v>
      </c>
      <c r="R2" s="77">
        <v>12500000</v>
      </c>
      <c r="S2" s="2"/>
    </row>
    <row r="3" spans="1:19" x14ac:dyDescent="0.25">
      <c r="A3" s="4">
        <v>2</v>
      </c>
      <c r="B3" s="4">
        <f t="shared" si="0"/>
        <v>200</v>
      </c>
      <c r="C3" s="4">
        <f t="shared" si="1"/>
        <v>240</v>
      </c>
      <c r="D3" s="4">
        <f t="shared" si="2"/>
        <v>288</v>
      </c>
      <c r="E3" s="5">
        <f t="shared" si="3"/>
        <v>12500000</v>
      </c>
      <c r="F3" s="4">
        <f t="shared" si="4"/>
        <v>62500</v>
      </c>
      <c r="G3" s="73">
        <f t="shared" si="5"/>
        <v>52083</v>
      </c>
      <c r="H3" s="73">
        <f t="shared" si="6"/>
        <v>43403</v>
      </c>
      <c r="I3" s="73">
        <f t="shared" si="7"/>
        <v>0</v>
      </c>
      <c r="J3" s="73">
        <f t="shared" si="8"/>
        <v>0</v>
      </c>
      <c r="K3" s="7"/>
      <c r="L3" s="7"/>
      <c r="M3" s="7"/>
      <c r="N3" s="7"/>
      <c r="O3" s="7">
        <v>0</v>
      </c>
      <c r="P3" s="7">
        <v>240</v>
      </c>
      <c r="Q3" s="7">
        <f t="shared" si="9"/>
        <v>200</v>
      </c>
      <c r="R3" s="74">
        <v>12500000</v>
      </c>
      <c r="S3" s="2"/>
    </row>
    <row r="4" spans="1:19" x14ac:dyDescent="0.25">
      <c r="A4" s="4">
        <v>3</v>
      </c>
      <c r="B4" s="4">
        <f t="shared" si="0"/>
        <v>273</v>
      </c>
      <c r="C4" s="4">
        <f t="shared" si="1"/>
        <v>327.59999999999997</v>
      </c>
      <c r="D4" s="4">
        <f t="shared" si="2"/>
        <v>393.11999999999995</v>
      </c>
      <c r="E4" s="5">
        <f t="shared" si="3"/>
        <v>19000000</v>
      </c>
      <c r="F4" s="4">
        <f t="shared" si="4"/>
        <v>69597</v>
      </c>
      <c r="G4" s="4">
        <f t="shared" si="5"/>
        <v>57998</v>
      </c>
      <c r="H4" s="4">
        <f t="shared" si="6"/>
        <v>48331</v>
      </c>
      <c r="I4" s="4">
        <f t="shared" si="7"/>
        <v>0</v>
      </c>
      <c r="J4" s="4">
        <f t="shared" si="8"/>
        <v>0</v>
      </c>
      <c r="O4">
        <v>0</v>
      </c>
      <c r="P4">
        <f t="shared" ref="P4:P14" si="10">O4/1.2</f>
        <v>0</v>
      </c>
      <c r="Q4">
        <v>273</v>
      </c>
      <c r="R4" s="2">
        <v>19000000</v>
      </c>
      <c r="S4" s="2"/>
    </row>
    <row r="5" spans="1:19" x14ac:dyDescent="0.25">
      <c r="A5" s="4">
        <v>4</v>
      </c>
      <c r="B5" s="4">
        <f t="shared" si="0"/>
        <v>198</v>
      </c>
      <c r="C5" s="4">
        <f t="shared" si="1"/>
        <v>237.6</v>
      </c>
      <c r="D5" s="4">
        <f t="shared" si="2"/>
        <v>285.12</v>
      </c>
      <c r="E5" s="5">
        <f t="shared" si="3"/>
        <v>13500000</v>
      </c>
      <c r="F5" s="4">
        <f t="shared" si="4"/>
        <v>68182</v>
      </c>
      <c r="G5" s="4">
        <f t="shared" si="5"/>
        <v>56818</v>
      </c>
      <c r="H5" s="4">
        <f t="shared" si="6"/>
        <v>47348</v>
      </c>
      <c r="I5" s="4">
        <f t="shared" si="7"/>
        <v>0</v>
      </c>
      <c r="J5" s="4">
        <f t="shared" si="8"/>
        <v>0</v>
      </c>
      <c r="O5">
        <v>0</v>
      </c>
      <c r="P5">
        <f t="shared" si="10"/>
        <v>0</v>
      </c>
      <c r="Q5">
        <v>198</v>
      </c>
      <c r="R5" s="2">
        <v>13500000</v>
      </c>
      <c r="S5" s="2"/>
    </row>
    <row r="6" spans="1:19" x14ac:dyDescent="0.25">
      <c r="A6" s="4">
        <v>5</v>
      </c>
      <c r="B6" s="4">
        <f t="shared" si="0"/>
        <v>166.66666666666669</v>
      </c>
      <c r="C6" s="4">
        <f t="shared" si="1"/>
        <v>200.00000000000003</v>
      </c>
      <c r="D6" s="4">
        <f t="shared" si="2"/>
        <v>240.00000000000003</v>
      </c>
      <c r="E6" s="5">
        <f t="shared" si="3"/>
        <v>10000000</v>
      </c>
      <c r="F6" s="4">
        <f t="shared" si="4"/>
        <v>60000</v>
      </c>
      <c r="G6" s="73">
        <f t="shared" si="5"/>
        <v>50000</v>
      </c>
      <c r="H6" s="73">
        <f t="shared" si="6"/>
        <v>41667</v>
      </c>
      <c r="I6" s="73">
        <f t="shared" si="7"/>
        <v>0</v>
      </c>
      <c r="J6" s="73">
        <f t="shared" si="8"/>
        <v>0</v>
      </c>
      <c r="K6" s="7"/>
      <c r="L6" s="7"/>
      <c r="M6" s="7"/>
      <c r="N6" s="7"/>
      <c r="O6" s="7">
        <v>0</v>
      </c>
      <c r="P6" s="7">
        <v>200</v>
      </c>
      <c r="Q6" s="7">
        <f t="shared" si="9"/>
        <v>166.66666666666669</v>
      </c>
      <c r="R6" s="74">
        <v>10000000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10"/>
        <v>0</v>
      </c>
      <c r="Q11">
        <f t="shared" si="9"/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f t="shared" si="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f t="shared" si="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f t="shared" si="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ref="F15" si="11">ROUND((E15/B15),0)</f>
        <v>#DIV/0!</v>
      </c>
      <c r="G15" s="4" t="e">
        <f t="shared" ref="G15" si="12">ROUND((E15/C15),0)</f>
        <v>#DIV/0!</v>
      </c>
      <c r="H15" s="4" t="e">
        <f t="shared" ref="H15" si="13">ROUND((E15/D15),0)</f>
        <v>#DIV/0!</v>
      </c>
      <c r="I15" s="4">
        <f t="shared" ref="I15" si="14">T15</f>
        <v>0</v>
      </c>
      <c r="J15" s="4">
        <f t="shared" ref="J15" si="15">U15</f>
        <v>0</v>
      </c>
      <c r="O15">
        <v>0</v>
      </c>
      <c r="P15">
        <f t="shared" ref="P15" si="16">O15/1.2</f>
        <v>0</v>
      </c>
      <c r="Q15">
        <f t="shared" ref="Q15" si="17">P15/1.2</f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8">ROUND((E16/B16),0)</f>
        <v>#DIV/0!</v>
      </c>
      <c r="G16" s="4" t="e">
        <f t="shared" ref="G16" si="19">ROUND((E16/C16),0)</f>
        <v>#DIV/0!</v>
      </c>
      <c r="H16" s="4" t="e">
        <f t="shared" ref="H16" si="20">ROUND((E16/D16),0)</f>
        <v>#DIV/0!</v>
      </c>
      <c r="I16" s="4">
        <f t="shared" ref="I16" si="21">T16</f>
        <v>0</v>
      </c>
      <c r="J16" s="4">
        <f t="shared" ref="J16" si="22">U16</f>
        <v>0</v>
      </c>
      <c r="O16">
        <v>0</v>
      </c>
      <c r="P16">
        <f t="shared" ref="P16" si="23">O16/1.2</f>
        <v>0</v>
      </c>
      <c r="Q16">
        <f t="shared" ref="Q16" si="24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5">Q17</f>
        <v>0</v>
      </c>
      <c r="C17" s="4">
        <f t="shared" ref="C17:C21" si="26">B17*1.2</f>
        <v>0</v>
      </c>
      <c r="D17" s="4">
        <f t="shared" ref="D17:D21" si="27">C17*1.2</f>
        <v>0</v>
      </c>
      <c r="E17" s="5">
        <f t="shared" ref="E17:E21" si="28">R17</f>
        <v>0</v>
      </c>
      <c r="F17" s="4" t="e">
        <f t="shared" ref="F17" si="29">ROUND((E17/B17),0)</f>
        <v>#DIV/0!</v>
      </c>
      <c r="G17" s="4" t="e">
        <f t="shared" ref="G17" si="30">ROUND((E17/C17),0)</f>
        <v>#DIV/0!</v>
      </c>
      <c r="H17" s="4" t="e">
        <f t="shared" ref="H17" si="31">ROUND((E17/D17),0)</f>
        <v>#DIV/0!</v>
      </c>
      <c r="I17" s="4">
        <f t="shared" ref="I17" si="32">T17</f>
        <v>0</v>
      </c>
      <c r="J17" s="4">
        <f t="shared" ref="J17" si="33">U17</f>
        <v>0</v>
      </c>
      <c r="O17">
        <v>0</v>
      </c>
      <c r="P17">
        <f t="shared" ref="P17" si="34">O17/1.2</f>
        <v>0</v>
      </c>
      <c r="Q17">
        <f t="shared" ref="Q17" si="35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ref="F18:F21" si="36">ROUND((E18/B18),0)</f>
        <v>#DIV/0!</v>
      </c>
      <c r="G18" s="4" t="e">
        <f t="shared" ref="G18:G21" si="37">ROUND((E18/C18),0)</f>
        <v>#DIV/0!</v>
      </c>
      <c r="H18" s="4" t="e">
        <f t="shared" ref="H18:H21" si="38">ROUND((E18/D18),0)</f>
        <v>#DIV/0!</v>
      </c>
      <c r="I18" s="4">
        <f t="shared" ref="I18:J21" si="39">T18</f>
        <v>0</v>
      </c>
      <c r="J18" s="4">
        <f t="shared" si="39"/>
        <v>0</v>
      </c>
      <c r="O18">
        <v>0</v>
      </c>
      <c r="P18">
        <f t="shared" ref="P18" si="40">O18/1.2</f>
        <v>0</v>
      </c>
      <c r="Q18">
        <f t="shared" ref="Q18:Q21" si="41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36"/>
        <v>#DIV/0!</v>
      </c>
      <c r="G19" s="4" t="e">
        <f t="shared" si="37"/>
        <v>#DIV/0!</v>
      </c>
      <c r="H19" s="4" t="e">
        <f t="shared" si="38"/>
        <v>#DIV/0!</v>
      </c>
      <c r="I19" s="4">
        <f t="shared" si="39"/>
        <v>0</v>
      </c>
      <c r="J19" s="4">
        <f t="shared" si="39"/>
        <v>0</v>
      </c>
      <c r="O19">
        <v>0</v>
      </c>
      <c r="P19">
        <f>O19/1.2</f>
        <v>0</v>
      </c>
      <c r="Q19">
        <f t="shared" si="41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2">Q20</f>
        <v>0</v>
      </c>
      <c r="C20" s="4">
        <f t="shared" ref="C20" si="43">B20*1.2</f>
        <v>0</v>
      </c>
      <c r="D20" s="4">
        <f t="shared" ref="D20" si="44">C20*1.2</f>
        <v>0</v>
      </c>
      <c r="E20" s="5">
        <f t="shared" ref="E20" si="45">R20</f>
        <v>0</v>
      </c>
      <c r="F20" s="4" t="e">
        <f t="shared" ref="F20" si="46">ROUND((E20/B20),0)</f>
        <v>#DIV/0!</v>
      </c>
      <c r="G20" s="4" t="e">
        <f t="shared" ref="G20" si="47">ROUND((E20/C20),0)</f>
        <v>#DIV/0!</v>
      </c>
      <c r="H20" s="4" t="e">
        <f t="shared" ref="H20" si="48">ROUND((E20/D20),0)</f>
        <v>#DIV/0!</v>
      </c>
      <c r="I20" s="4">
        <f t="shared" ref="I20" si="49">T20</f>
        <v>0</v>
      </c>
      <c r="J20" s="4">
        <f t="shared" ref="J20" si="50">U20</f>
        <v>0</v>
      </c>
      <c r="O20">
        <v>0</v>
      </c>
      <c r="P20">
        <f t="shared" ref="P20" si="51">O20/1.2</f>
        <v>0</v>
      </c>
      <c r="Q20">
        <f t="shared" ref="Q20" si="52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5"/>
        <v>0</v>
      </c>
      <c r="C21" s="4">
        <f t="shared" si="26"/>
        <v>0</v>
      </c>
      <c r="D21" s="4">
        <f t="shared" si="27"/>
        <v>0</v>
      </c>
      <c r="E21" s="5">
        <f t="shared" si="28"/>
        <v>0</v>
      </c>
      <c r="F21" s="4" t="e">
        <f t="shared" si="36"/>
        <v>#DIV/0!</v>
      </c>
      <c r="G21" s="4" t="e">
        <f t="shared" si="37"/>
        <v>#DIV/0!</v>
      </c>
      <c r="H21" s="4" t="e">
        <f t="shared" si="38"/>
        <v>#DIV/0!</v>
      </c>
      <c r="I21" s="4">
        <f t="shared" si="39"/>
        <v>0</v>
      </c>
      <c r="J21" s="4">
        <f t="shared" si="39"/>
        <v>0</v>
      </c>
      <c r="O21">
        <v>0</v>
      </c>
      <c r="P21">
        <f>O21/1.2</f>
        <v>0</v>
      </c>
      <c r="Q21">
        <f t="shared" si="41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9" t="s">
        <v>85</v>
      </c>
    </row>
    <row r="25" spans="1:19" s="10" customFormat="1" x14ac:dyDescent="0.25">
      <c r="F25" s="70"/>
    </row>
    <row r="26" spans="1:19" s="10" customFormat="1" x14ac:dyDescent="0.25">
      <c r="F26" s="70"/>
    </row>
    <row r="27" spans="1:19" s="10" customFormat="1" x14ac:dyDescent="0.25">
      <c r="F27" s="70"/>
      <c r="G27" s="10">
        <f>G28*1.7</f>
        <v>3677.1</v>
      </c>
      <c r="H27" s="10">
        <f>G27*20000</f>
        <v>73542000</v>
      </c>
    </row>
    <row r="28" spans="1:19" s="10" customFormat="1" x14ac:dyDescent="0.25">
      <c r="C28" s="68" t="s">
        <v>75</v>
      </c>
      <c r="D28" s="68"/>
      <c r="F28" s="53" t="s">
        <v>71</v>
      </c>
      <c r="G28" s="53">
        <v>2163</v>
      </c>
      <c r="H28" s="10" t="s">
        <v>86</v>
      </c>
    </row>
    <row r="29" spans="1:19" s="10" customFormat="1" x14ac:dyDescent="0.25">
      <c r="C29" s="68" t="s">
        <v>1</v>
      </c>
      <c r="D29" s="68"/>
      <c r="F29" s="53" t="s">
        <v>72</v>
      </c>
      <c r="G29" s="53">
        <v>1031</v>
      </c>
      <c r="H29" s="10">
        <f>G29/G28</f>
        <v>0.47665279704114655</v>
      </c>
    </row>
    <row r="30" spans="1:19" s="10" customFormat="1" x14ac:dyDescent="0.25">
      <c r="F30" s="53" t="s">
        <v>73</v>
      </c>
      <c r="G30" s="53"/>
    </row>
    <row r="31" spans="1:19" s="10" customFormat="1" x14ac:dyDescent="0.25">
      <c r="C31" s="71"/>
      <c r="D31" s="71"/>
      <c r="F31" s="71" t="s">
        <v>74</v>
      </c>
      <c r="G31" s="71">
        <f>G29*G30</f>
        <v>0</v>
      </c>
      <c r="H31" s="10" t="e">
        <f>G31/D29</f>
        <v>#DIV/0!</v>
      </c>
    </row>
    <row r="32" spans="1:19" s="10" customFormat="1" x14ac:dyDescent="0.25">
      <c r="C32" s="71"/>
      <c r="D32" s="71"/>
      <c r="F32" s="71" t="s">
        <v>24</v>
      </c>
      <c r="G32" s="71">
        <f>G31*90%</f>
        <v>0</v>
      </c>
    </row>
    <row r="33" spans="3:7" s="10" customFormat="1" x14ac:dyDescent="0.25">
      <c r="C33" s="71"/>
      <c r="D33" s="71"/>
      <c r="F33" s="71" t="s">
        <v>25</v>
      </c>
      <c r="G33" s="71">
        <f>G31*80%</f>
        <v>0</v>
      </c>
    </row>
    <row r="34" spans="3:7" s="10" customFormat="1" x14ac:dyDescent="0.25">
      <c r="C34" s="71"/>
      <c r="D34" s="71"/>
    </row>
    <row r="35" spans="3:7" s="10" customFormat="1" x14ac:dyDescent="0.25">
      <c r="C35" s="71"/>
      <c r="D35" s="71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22"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Q36" sqref="Q36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126B-048E-4ECC-88F8-74E3EAD27D9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6073-487E-4A6B-A5AF-0473441BA9DD}">
  <dimension ref="A1"/>
  <sheetViews>
    <sheetView workbookViewId="0">
      <selection activeCell="A57" sqref="A5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2024-10-25T10:55:59Z</dcterms:modified>
</cp:coreProperties>
</file>