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F244ED43-D3A9-48FE-BC4F-39526BBF17F3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42" i="5" l="1"/>
  <c r="I42" i="5"/>
  <c r="I32" i="5"/>
  <c r="D32" i="5"/>
  <c r="E32" i="5"/>
  <c r="D34" i="5"/>
  <c r="I34" i="5"/>
  <c r="R17" i="5" l="1"/>
  <c r="K19" i="5" l="1"/>
  <c r="E33" i="5"/>
  <c r="B9" i="5"/>
  <c r="H33" i="5"/>
  <c r="E43" i="5"/>
  <c r="P20" i="5"/>
  <c r="P19" i="5"/>
  <c r="E42" i="5"/>
  <c r="M17" i="5" l="1"/>
  <c r="K18" i="5"/>
  <c r="K17" i="5"/>
  <c r="J9" i="5"/>
  <c r="E41" i="5" l="1"/>
  <c r="E40" i="5"/>
  <c r="E39" i="5"/>
  <c r="G40" i="5" l="1"/>
  <c r="G39" i="5"/>
  <c r="G44" i="5"/>
  <c r="G43" i="5"/>
  <c r="L9" i="5"/>
  <c r="B19" i="5" l="1"/>
  <c r="G42" i="5"/>
  <c r="G41" i="5"/>
  <c r="H37" i="5"/>
  <c r="G37" i="5"/>
  <c r="H36" i="5"/>
  <c r="G36" i="5"/>
  <c r="H35" i="5"/>
  <c r="G35" i="5"/>
  <c r="G33" i="5"/>
  <c r="H32" i="5"/>
  <c r="G32" i="5"/>
  <c r="K6" i="5"/>
  <c r="L6" i="5" s="1"/>
  <c r="B12" i="5"/>
  <c r="B7" i="5"/>
  <c r="B8" i="5" l="1"/>
  <c r="B13" i="5"/>
  <c r="B14" i="5" s="1"/>
  <c r="B15" i="5" s="1"/>
  <c r="B20" i="5" s="1"/>
  <c r="B25" i="5" s="1"/>
  <c r="B23" i="5" l="1"/>
  <c r="B21" i="5"/>
  <c r="B22" i="5"/>
  <c r="H34" i="5"/>
  <c r="G34" i="5"/>
</calcChain>
</file>

<file path=xl/sharedStrings.xml><?xml version="1.0" encoding="utf-8"?>
<sst xmlns="http://schemas.openxmlformats.org/spreadsheetml/2006/main" count="31" uniqueCount="29">
  <si>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</si>
  <si>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</si>
  <si>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</si>
  <si>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</si>
  <si>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</si>
  <si>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</si>
  <si>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</si>
  <si>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</si>
  <si>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</si>
  <si>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</si>
  <si>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</si>
  <si>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</si>
  <si>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</si>
  <si>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</si>
  <si>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</si>
  <si>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</si>
  <si>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</si>
  <si>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</si>
  <si>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</si>
  <si>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</si>
  <si>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</si>
  <si>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</si>
  <si>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</si>
  <si>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</si>
  <si>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</si>
  <si>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Measurement Carpet</t>
  </si>
  <si>
    <t>Terrace</t>
  </si>
  <si>
    <t>SBA</t>
  </si>
  <si>
    <t>Saleable %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</si>
</sst>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3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1" fillId="0" borderId="1" xfId="0" applyFont="1" applyBorder="1"/>
    <xf numFmtId="0" fontId="0" fillId="0" borderId="2" xfId="0" applyBorder="1"/>
    <xf numFmtId="0" fontId="0" fillId="0" borderId="0" xfId="0" applyFill="1" applyBorder="1"/>
    <xf numFmtId="0" fontId="0" fillId="0" borderId="2" xfId="0" applyFill="1" applyBorder="1"/>
    <xf numFmtId="0" fontId="0" fillId="0" borderId="1" xfId="0" applyBorder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11739</xdr:colOff>
      <xdr:row>43</xdr:row>
      <xdr:rowOff>153565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B4D4E0E-03AE-4EC3-9A43-247CDE8C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61339" cy="8345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458030</xdr:colOff>
      <xdr:row>39</xdr:row>
      <xdr:rowOff>134406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7A5CBB-5786-49F1-BE0B-8E8834273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44430" cy="756390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17</xdr:col>
      <xdr:colOff>200563</xdr:colOff>
      <xdr:row>25</xdr:row>
      <xdr:rowOff>124480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4B7991-025F-4B96-8736-9CCE88337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0500"/>
          <a:ext cx="3858163" cy="469648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35</xdr:col>
      <xdr:colOff>29940</xdr:colOff>
      <xdr:row>39</xdr:row>
      <xdr:rowOff>115300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F413FD3-4F8A-4DEF-9B1F-D6625D79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82400" y="381000"/>
          <a:ext cx="9783540" cy="7163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115933</xdr:colOff>
      <xdr:row>38</xdr:row>
      <xdr:rowOff>115326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7D53D3-F11C-4DCB-B787-72AFDFAFE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98333" cy="7354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10</xdr:col>
      <xdr:colOff>438151</xdr:colOff>
      <xdr:row>29</xdr:row>
      <xdr:rowOff>85725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4D6A24F-4BF3-4985-A1BA-ED781CB02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6534150" cy="56102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42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67CD08-5569-4E72-B334-405B03D0B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80592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210770</xdr:colOff>
      <xdr:row>44</xdr:row>
      <xdr:rowOff>48802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BE0A15-2B4C-4EA7-ACCC-4CFEE82A5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45170" cy="8430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R44"/>
  <sheetViews>
    <sheetView tabSelected="1" topLeftCell="A4" workbookViewId="0">
      <selection activeCell="M28" sqref="M28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  <col min="12" max="12" width="10" bestFit="1" customWidth="1"/>
  </cols>
  <sheetData>
    <row r="3" spans="1:12" x14ac:dyDescent="0.25">
      <c r="A3" s="2"/>
      <c r="B3" s="2"/>
      <c r="C3" s="2"/>
      <c r="D3" s="13"/>
    </row>
    <row r="4" spans="1:12" ht="16.5" x14ac:dyDescent="0.3">
      <c r="A4" s="11"/>
      <c r="B4" s="12"/>
      <c r="C4" s="14"/>
      <c r="D4" s="14"/>
    </row>
    <row r="5" spans="1:12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2017</v>
      </c>
      <c r="C6" s="3"/>
      <c r="D6" s="2"/>
      <c r="I6" s="2">
        <v>2017</v>
      </c>
      <c r="J6" s="2">
        <v>2024</v>
      </c>
      <c r="K6" s="2">
        <f>J6-I6</f>
        <v>7</v>
      </c>
      <c r="L6" s="2">
        <f>K6-60</f>
        <v>-53</v>
      </c>
    </row>
    <row r="7" spans="1:12" ht="16.5" x14ac:dyDescent="0.3">
      <c r="A7" s="3" t="s">
        <v>6</v>
      </c>
      <c r="B7" s="3">
        <f>B5-B6</f>
        <v>7</v>
      </c>
      <c r="C7" s="3"/>
      <c r="D7" s="2"/>
      <c r="I7" s="2"/>
      <c r="J7" s="2"/>
      <c r="K7" s="2"/>
    </row>
    <row r="8" spans="1:12" ht="16.5" x14ac:dyDescent="0.3">
      <c r="A8" s="3"/>
      <c r="B8" s="3">
        <f>B7-60</f>
        <v>-53</v>
      </c>
      <c r="C8" s="3"/>
      <c r="D8" s="2"/>
      <c r="H8" s="9"/>
      <c r="I8" s="10" t="s">
        <v>24</v>
      </c>
      <c r="J8" s="10" t="s">
        <v>23</v>
      </c>
      <c r="K8" s="10"/>
      <c r="L8">
        <v>30250</v>
      </c>
    </row>
    <row r="9" spans="1:12" ht="16.5" x14ac:dyDescent="0.3">
      <c r="A9" s="3" t="s">
        <v>7</v>
      </c>
      <c r="B9" s="5">
        <f>501*2500</f>
        <v>1252500</v>
      </c>
      <c r="C9" s="5"/>
      <c r="D9" s="4"/>
      <c r="H9" s="9"/>
      <c r="I9" s="10"/>
      <c r="J9" s="10">
        <f>46.51*10.764</f>
        <v>500.63363999999996</v>
      </c>
      <c r="K9" s="10"/>
      <c r="L9">
        <f>L8/10.764</f>
        <v>2810.2935711631367</v>
      </c>
    </row>
    <row r="10" spans="1:12" ht="16.5" x14ac:dyDescent="0.3">
      <c r="A10" s="3" t="s">
        <v>8</v>
      </c>
      <c r="B10" s="3"/>
      <c r="C10" s="3"/>
      <c r="D10" s="2"/>
      <c r="H10" s="9"/>
      <c r="I10" s="10"/>
      <c r="J10" s="10"/>
      <c r="K10" s="10"/>
    </row>
    <row r="11" spans="1:12" ht="16.5" x14ac:dyDescent="0.3">
      <c r="A11" s="3"/>
      <c r="B11" s="3"/>
      <c r="C11" s="3"/>
      <c r="D11" s="2"/>
      <c r="H11" s="9"/>
      <c r="I11" s="10"/>
      <c r="J11" s="10"/>
      <c r="K11" s="10"/>
    </row>
    <row r="12" spans="1:12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2" ht="16.5" x14ac:dyDescent="0.3">
      <c r="A13" s="3" t="s">
        <v>10</v>
      </c>
      <c r="B13" s="3">
        <f>B12*B7/60</f>
        <v>10.5</v>
      </c>
      <c r="C13" s="3"/>
      <c r="D13" s="2"/>
    </row>
    <row r="14" spans="1:12" ht="16.5" x14ac:dyDescent="0.3">
      <c r="A14" s="3"/>
      <c r="B14" s="6">
        <f>B13%</f>
        <v>0.105</v>
      </c>
      <c r="C14" s="6"/>
      <c r="D14" s="15"/>
    </row>
    <row r="15" spans="1:12" ht="16.5" x14ac:dyDescent="0.3">
      <c r="A15" s="3" t="s">
        <v>11</v>
      </c>
      <c r="B15" s="5">
        <f>ROUND((B9*B14),0)</f>
        <v>131513</v>
      </c>
      <c r="C15" s="5"/>
      <c r="D15" s="5"/>
    </row>
    <row r="16" spans="1:12" ht="16.5" x14ac:dyDescent="0.3">
      <c r="A16" s="3"/>
      <c r="B16" s="5"/>
      <c r="C16" s="5"/>
      <c r="D16" s="5"/>
      <c r="I16" t="s">
        <v>25</v>
      </c>
      <c r="J16" t="s">
        <v>26</v>
      </c>
    </row>
    <row r="17" spans="1:18" ht="16.5" x14ac:dyDescent="0.3">
      <c r="A17" s="3" t="s">
        <v>2</v>
      </c>
      <c r="B17" s="5">
        <v>501</v>
      </c>
      <c r="C17" s="5"/>
      <c r="D17" s="4"/>
      <c r="I17">
        <v>342</v>
      </c>
      <c r="J17">
        <v>36</v>
      </c>
      <c r="K17">
        <f>J17+I17</f>
        <v>378</v>
      </c>
      <c r="M17">
        <f>J9/K17</f>
        <v>1.324427619047619</v>
      </c>
      <c r="P17">
        <v>378</v>
      </c>
      <c r="R17">
        <f>324+33+18</f>
        <v>375</v>
      </c>
    </row>
    <row r="18" spans="1:18" ht="16.5" x14ac:dyDescent="0.3">
      <c r="A18" s="3" t="s">
        <v>22</v>
      </c>
      <c r="B18" s="3">
        <v>6500</v>
      </c>
      <c r="C18" s="3"/>
      <c r="D18" s="2"/>
      <c r="K18">
        <f>K17*1.2</f>
        <v>453.59999999999997</v>
      </c>
      <c r="P18">
        <v>8700</v>
      </c>
    </row>
    <row r="19" spans="1:18" ht="16.5" x14ac:dyDescent="0.3">
      <c r="A19" s="3" t="s">
        <v>12</v>
      </c>
      <c r="B19" s="5">
        <f>B18*B17</f>
        <v>3256500</v>
      </c>
      <c r="C19" s="5"/>
      <c r="D19" s="4"/>
      <c r="K19">
        <f>K18*1.2</f>
        <v>544.31999999999994</v>
      </c>
      <c r="P19">
        <f>P18*P17</f>
        <v>3288600</v>
      </c>
    </row>
    <row r="20" spans="1:18" ht="16.5" x14ac:dyDescent="0.3">
      <c r="A20" s="7" t="s">
        <v>13</v>
      </c>
      <c r="B20" s="8">
        <f>B19-B15</f>
        <v>3124987</v>
      </c>
      <c r="C20" s="16"/>
      <c r="D20" s="16"/>
      <c r="P20">
        <f>P19/501</f>
        <v>6564.0718562874254</v>
      </c>
    </row>
    <row r="21" spans="1:18" ht="16.5" x14ac:dyDescent="0.3">
      <c r="A21" s="7" t="s">
        <v>14</v>
      </c>
      <c r="B21" s="8">
        <f>B20*0.9</f>
        <v>2812488.3000000003</v>
      </c>
      <c r="C21" s="16"/>
      <c r="D21" s="16"/>
    </row>
    <row r="22" spans="1:18" ht="16.5" x14ac:dyDescent="0.3">
      <c r="A22" s="7" t="s">
        <v>15</v>
      </c>
      <c r="B22" s="8">
        <f>B20*0.8</f>
        <v>2499989.6</v>
      </c>
      <c r="C22" s="16"/>
      <c r="D22" s="16"/>
    </row>
    <row r="23" spans="1:18" ht="16.5" x14ac:dyDescent="0.3">
      <c r="A23" s="7" t="s">
        <v>16</v>
      </c>
      <c r="B23" s="8">
        <f>B20*0.025/12</f>
        <v>6510.3895833333336</v>
      </c>
      <c r="C23" s="16"/>
      <c r="D23" s="16"/>
      <c r="I23" t="s">
        <v>28</v>
      </c>
    </row>
    <row r="25" spans="1:18" x14ac:dyDescent="0.25">
      <c r="B25" s="1">
        <f>B20/504</f>
        <v>6200.3710317460318</v>
      </c>
      <c r="J25" s="17"/>
    </row>
    <row r="26" spans="1:18" x14ac:dyDescent="0.25">
      <c r="B26" s="1"/>
    </row>
    <row r="30" spans="1:18" x14ac:dyDescent="0.25">
      <c r="E30" t="s">
        <v>17</v>
      </c>
    </row>
    <row r="31" spans="1:18" ht="45" x14ac:dyDescent="0.25">
      <c r="C31" t="s">
        <v>27</v>
      </c>
      <c r="D31" s="2" t="s">
        <v>3</v>
      </c>
      <c r="E31" s="2" t="s">
        <v>18</v>
      </c>
      <c r="F31" s="2" t="s">
        <v>0</v>
      </c>
      <c r="G31" s="2" t="s">
        <v>19</v>
      </c>
      <c r="H31" s="22" t="s">
        <v>20</v>
      </c>
      <c r="I31" s="2" t="s">
        <v>27</v>
      </c>
      <c r="J31" s="21" t="s">
        <v>27</v>
      </c>
    </row>
    <row r="32" spans="1:18" x14ac:dyDescent="0.25">
      <c r="C32">
        <v>510</v>
      </c>
      <c r="D32" s="2">
        <f>E32*1.2</f>
        <v>463.63636363636357</v>
      </c>
      <c r="E32" s="18">
        <f>C32/1.32</f>
        <v>386.36363636363632</v>
      </c>
      <c r="F32" s="2">
        <v>3200000</v>
      </c>
      <c r="G32" s="2">
        <f t="shared" ref="G32:G37" si="0">F32/E32</f>
        <v>8282.3529411764721</v>
      </c>
      <c r="H32" s="2">
        <f t="shared" ref="H32:H37" si="1">F32/D32</f>
        <v>6901.9607843137264</v>
      </c>
      <c r="I32" s="2">
        <f>F32/C32</f>
        <v>6274.5098039215691</v>
      </c>
    </row>
    <row r="33" spans="3:13" x14ac:dyDescent="0.25">
      <c r="D33" s="2">
        <v>374</v>
      </c>
      <c r="E33" s="18">
        <f>D33/1.2</f>
        <v>311.66666666666669</v>
      </c>
      <c r="F33" s="2">
        <v>2600000</v>
      </c>
      <c r="G33" s="2">
        <f t="shared" si="0"/>
        <v>8342.2459893048126</v>
      </c>
      <c r="H33" s="2">
        <f t="shared" si="1"/>
        <v>6951.8716577540108</v>
      </c>
      <c r="I33" s="2"/>
    </row>
    <row r="34" spans="3:13" x14ac:dyDescent="0.25">
      <c r="C34">
        <v>575</v>
      </c>
      <c r="D34" s="2">
        <f>E34*1.2</f>
        <v>522</v>
      </c>
      <c r="E34" s="18">
        <v>435</v>
      </c>
      <c r="F34" s="4">
        <v>4150000</v>
      </c>
      <c r="G34" s="2">
        <f t="shared" si="0"/>
        <v>9540.2298850574716</v>
      </c>
      <c r="H34" s="2">
        <f t="shared" si="1"/>
        <v>7950.1915708812257</v>
      </c>
      <c r="I34" s="1">
        <f>F34/C34</f>
        <v>7217.391304347826</v>
      </c>
    </row>
    <row r="35" spans="3:13" x14ac:dyDescent="0.25">
      <c r="D35" s="2"/>
      <c r="E35" s="18"/>
      <c r="F35" s="4"/>
      <c r="G35" s="2" t="e">
        <f t="shared" si="0"/>
        <v>#DIV/0!</v>
      </c>
      <c r="H35" s="2" t="e">
        <f t="shared" si="1"/>
        <v>#DIV/0!</v>
      </c>
      <c r="I35" s="2"/>
    </row>
    <row r="36" spans="3:13" x14ac:dyDescent="0.25">
      <c r="D36" s="2"/>
      <c r="E36" s="2"/>
      <c r="F36" s="4"/>
      <c r="G36" s="2" t="e">
        <f t="shared" si="0"/>
        <v>#DIV/0!</v>
      </c>
      <c r="H36" s="2" t="e">
        <f t="shared" si="1"/>
        <v>#DIV/0!</v>
      </c>
      <c r="I36" s="2"/>
    </row>
    <row r="37" spans="3:13" x14ac:dyDescent="0.25">
      <c r="D37" s="2"/>
      <c r="E37" s="2"/>
      <c r="F37" s="2"/>
      <c r="G37" s="2" t="e">
        <f t="shared" si="0"/>
        <v>#DIV/0!</v>
      </c>
      <c r="H37" s="2" t="e">
        <f t="shared" si="1"/>
        <v>#DIV/0!</v>
      </c>
      <c r="I37" s="2"/>
    </row>
    <row r="38" spans="3:13" x14ac:dyDescent="0.25">
      <c r="E38" t="s">
        <v>21</v>
      </c>
    </row>
    <row r="39" spans="3:13" x14ac:dyDescent="0.25">
      <c r="E39">
        <f>49.8*10.764</f>
        <v>536.04719999999998</v>
      </c>
      <c r="F39">
        <v>3000000</v>
      </c>
      <c r="G39" s="2">
        <f>F39/E39</f>
        <v>5596.5220973078494</v>
      </c>
      <c r="J39" s="2"/>
      <c r="K39" s="2"/>
      <c r="L39" s="4"/>
      <c r="M39" s="2"/>
    </row>
    <row r="40" spans="3:13" x14ac:dyDescent="0.25">
      <c r="E40">
        <f>34*10.764</f>
        <v>365.976</v>
      </c>
      <c r="F40">
        <v>2700000</v>
      </c>
      <c r="G40" s="2">
        <f>F40/E40</f>
        <v>7377.5329529805231</v>
      </c>
      <c r="J40" s="2"/>
      <c r="K40" s="2"/>
      <c r="L40" s="4"/>
      <c r="M40" s="2"/>
    </row>
    <row r="41" spans="3:13" x14ac:dyDescent="0.25">
      <c r="D41" s="2"/>
      <c r="E41" s="2">
        <f>47.55*10.764</f>
        <v>511.82819999999992</v>
      </c>
      <c r="F41" s="2">
        <v>1964000</v>
      </c>
      <c r="G41" s="2">
        <f t="shared" ref="G41:G44" si="2">F41/E41</f>
        <v>3837.2250688805352</v>
      </c>
      <c r="H41" s="2"/>
      <c r="I41" s="2"/>
      <c r="J41" s="2"/>
      <c r="K41" s="2"/>
      <c r="L41" s="2"/>
      <c r="M41" s="2"/>
    </row>
    <row r="42" spans="3:13" x14ac:dyDescent="0.25">
      <c r="D42" s="2"/>
      <c r="E42" s="2">
        <f>32.22*10.764+3.21*10.764</f>
        <v>381.36851999999993</v>
      </c>
      <c r="F42" s="2">
        <v>3350000</v>
      </c>
      <c r="G42" s="2">
        <f t="shared" si="2"/>
        <v>8784.1544970728064</v>
      </c>
      <c r="H42" s="2"/>
      <c r="I42" s="2">
        <f>E42*1.32</f>
        <v>503.40644639999994</v>
      </c>
      <c r="J42" s="2">
        <f>F42/I42</f>
        <v>6654.6624977824285</v>
      </c>
      <c r="K42" s="2"/>
      <c r="L42" s="2"/>
      <c r="M42" s="2"/>
    </row>
    <row r="43" spans="3:13" x14ac:dyDescent="0.25">
      <c r="E43">
        <f>38.81*10.764</f>
        <v>417.75083999999998</v>
      </c>
      <c r="F43" s="20">
        <v>2850000</v>
      </c>
      <c r="G43" s="2">
        <f t="shared" si="2"/>
        <v>6822.2484005059096</v>
      </c>
      <c r="I43" s="2"/>
      <c r="J43" s="2"/>
      <c r="K43" s="2"/>
    </row>
    <row r="44" spans="3:13" x14ac:dyDescent="0.25">
      <c r="G44" s="19" t="e">
        <f t="shared" si="2"/>
        <v>#DIV/0!</v>
      </c>
      <c r="I44" s="2"/>
      <c r="J44" s="2"/>
      <c r="K44" s="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>
      <selection activeCell="T3" sqref="T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topLeftCell="H1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2024-11-06T12:31:39Z</dcterms:modified>
</cp:coreProperties>
</file>