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Land &amp; Building -2023 -2024\Kopran Ltd\"/>
    </mc:Choice>
  </mc:AlternateContent>
  <xr:revisionPtr revIDLastSave="0" documentId="13_ncr:1_{5E367E8E-DBC5-4FDF-BCAA-37C9C830B6DF}" xr6:coauthVersionLast="45" xr6:coauthVersionMax="47" xr10:uidLastSave="{00000000-0000-0000-0000-000000000000}"/>
  <bookViews>
    <workbookView xWindow="150" yWindow="1455" windowWidth="8565" windowHeight="13245" tabRatio="643" xr2:uid="{00000000-000D-0000-FFFF-FFFF00000000}"/>
  </bookViews>
  <sheets>
    <sheet name="Valuation" sheetId="3" r:id="rId1"/>
    <sheet name="Sheet1" sheetId="8" r:id="rId2"/>
    <sheet name="Circle Rate" sheetId="6" r:id="rId3"/>
    <sheet name="Sale Instances" sheetId="7" r:id="rId4"/>
  </sheets>
  <definedNames>
    <definedName name="_xlnm._FilterDatabase" localSheetId="0" hidden="1">Valuation!$A$14:$O$32</definedName>
    <definedName name="_xlnm.Print_Area" localSheetId="0">Valuation!$A$1:$R$53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0" i="8" l="1"/>
  <c r="P19" i="8"/>
  <c r="K19" i="8"/>
  <c r="L19" i="8" s="1"/>
  <c r="M19" i="8" s="1"/>
  <c r="O19" i="8" s="1"/>
  <c r="J19" i="8"/>
  <c r="P18" i="8"/>
  <c r="J18" i="8"/>
  <c r="K18" i="8" s="1"/>
  <c r="L18" i="8" s="1"/>
  <c r="M18" i="8" s="1"/>
  <c r="O18" i="8" s="1"/>
  <c r="N18" i="8" s="1"/>
  <c r="P17" i="8"/>
  <c r="J17" i="8"/>
  <c r="K17" i="8" s="1"/>
  <c r="L17" i="8" s="1"/>
  <c r="M17" i="8" s="1"/>
  <c r="O17" i="8" s="1"/>
  <c r="N17" i="8" s="1"/>
  <c r="P16" i="8"/>
  <c r="J16" i="8"/>
  <c r="K16" i="8" s="1"/>
  <c r="L16" i="8" s="1"/>
  <c r="M16" i="8" s="1"/>
  <c r="O16" i="8" s="1"/>
  <c r="P15" i="8"/>
  <c r="K15" i="8"/>
  <c r="L15" i="8" s="1"/>
  <c r="M15" i="8" s="1"/>
  <c r="O15" i="8" s="1"/>
  <c r="J15" i="8"/>
  <c r="P14" i="8"/>
  <c r="J14" i="8"/>
  <c r="K14" i="8" s="1"/>
  <c r="L14" i="8" s="1"/>
  <c r="M14" i="8" s="1"/>
  <c r="O14" i="8" s="1"/>
  <c r="N14" i="8" s="1"/>
  <c r="P13" i="8"/>
  <c r="J13" i="8"/>
  <c r="K13" i="8" s="1"/>
  <c r="L13" i="8" s="1"/>
  <c r="M13" i="8" s="1"/>
  <c r="O13" i="8" s="1"/>
  <c r="N13" i="8" s="1"/>
  <c r="P12" i="8"/>
  <c r="J12" i="8"/>
  <c r="K12" i="8" s="1"/>
  <c r="L12" i="8" s="1"/>
  <c r="M12" i="8" s="1"/>
  <c r="O12" i="8" s="1"/>
  <c r="P11" i="8"/>
  <c r="N11" i="8" s="1"/>
  <c r="K11" i="8"/>
  <c r="L11" i="8" s="1"/>
  <c r="M11" i="8" s="1"/>
  <c r="O11" i="8" s="1"/>
  <c r="J11" i="8"/>
  <c r="P10" i="8"/>
  <c r="J10" i="8"/>
  <c r="K10" i="8" s="1"/>
  <c r="L10" i="8" s="1"/>
  <c r="M10" i="8" s="1"/>
  <c r="O10" i="8" s="1"/>
  <c r="N10" i="8" s="1"/>
  <c r="P9" i="8"/>
  <c r="J9" i="8"/>
  <c r="K9" i="8" s="1"/>
  <c r="L9" i="8" s="1"/>
  <c r="M9" i="8" s="1"/>
  <c r="O9" i="8" s="1"/>
  <c r="N9" i="8" s="1"/>
  <c r="P8" i="8"/>
  <c r="J8" i="8"/>
  <c r="K8" i="8" s="1"/>
  <c r="L8" i="8" s="1"/>
  <c r="M8" i="8" s="1"/>
  <c r="O8" i="8" s="1"/>
  <c r="P7" i="8"/>
  <c r="K7" i="8"/>
  <c r="L7" i="8" s="1"/>
  <c r="M7" i="8" s="1"/>
  <c r="O7" i="8" s="1"/>
  <c r="J7" i="8"/>
  <c r="P6" i="8"/>
  <c r="J6" i="8"/>
  <c r="K6" i="8" s="1"/>
  <c r="L6" i="8" s="1"/>
  <c r="M6" i="8" s="1"/>
  <c r="O6" i="8" s="1"/>
  <c r="N6" i="8" s="1"/>
  <c r="P5" i="8"/>
  <c r="J5" i="8"/>
  <c r="K5" i="8" s="1"/>
  <c r="L5" i="8" s="1"/>
  <c r="M5" i="8" s="1"/>
  <c r="O5" i="8" s="1"/>
  <c r="N5" i="8" s="1"/>
  <c r="P4" i="8"/>
  <c r="N4" i="8" s="1"/>
  <c r="J4" i="8"/>
  <c r="K4" i="8" s="1"/>
  <c r="L4" i="8" s="1"/>
  <c r="M4" i="8" s="1"/>
  <c r="O4" i="8" s="1"/>
  <c r="P3" i="8"/>
  <c r="K3" i="8"/>
  <c r="L3" i="8" s="1"/>
  <c r="M3" i="8" s="1"/>
  <c r="O3" i="8" s="1"/>
  <c r="J3" i="8"/>
  <c r="D32" i="3"/>
  <c r="N8" i="8" l="1"/>
  <c r="N15" i="8"/>
  <c r="N3" i="8"/>
  <c r="N12" i="8"/>
  <c r="N19" i="8"/>
  <c r="O20" i="8"/>
  <c r="N7" i="8"/>
  <c r="N16" i="8"/>
  <c r="P20" i="8"/>
  <c r="D10" i="3"/>
  <c r="H74" i="3"/>
  <c r="H73" i="3"/>
  <c r="H72" i="3"/>
  <c r="H71" i="3"/>
  <c r="H70" i="3"/>
  <c r="H69" i="3"/>
  <c r="H68" i="3"/>
  <c r="O31" i="3"/>
  <c r="I31" i="3"/>
  <c r="J31" i="3" s="1"/>
  <c r="K31" i="3" s="1"/>
  <c r="L31" i="3" s="1"/>
  <c r="N31" i="3" s="1"/>
  <c r="O30" i="3"/>
  <c r="I30" i="3"/>
  <c r="J30" i="3" s="1"/>
  <c r="K30" i="3" s="1"/>
  <c r="L30" i="3" s="1"/>
  <c r="N30" i="3" s="1"/>
  <c r="O29" i="3"/>
  <c r="I29" i="3"/>
  <c r="J29" i="3" s="1"/>
  <c r="K29" i="3" s="1"/>
  <c r="L29" i="3" s="1"/>
  <c r="N29" i="3" s="1"/>
  <c r="O28" i="3"/>
  <c r="I28" i="3"/>
  <c r="J28" i="3" s="1"/>
  <c r="K28" i="3" s="1"/>
  <c r="L28" i="3" s="1"/>
  <c r="N28" i="3" s="1"/>
  <c r="O27" i="3"/>
  <c r="I27" i="3"/>
  <c r="J27" i="3" s="1"/>
  <c r="K27" i="3" s="1"/>
  <c r="L27" i="3" s="1"/>
  <c r="N27" i="3" s="1"/>
  <c r="O26" i="3"/>
  <c r="I26" i="3"/>
  <c r="J26" i="3" s="1"/>
  <c r="K26" i="3" s="1"/>
  <c r="L26" i="3" s="1"/>
  <c r="N26" i="3" s="1"/>
  <c r="O25" i="3"/>
  <c r="I25" i="3"/>
  <c r="J25" i="3" s="1"/>
  <c r="K25" i="3" s="1"/>
  <c r="L25" i="3" s="1"/>
  <c r="N25" i="3" s="1"/>
  <c r="O24" i="3"/>
  <c r="I24" i="3"/>
  <c r="J24" i="3" s="1"/>
  <c r="K24" i="3" s="1"/>
  <c r="L24" i="3" s="1"/>
  <c r="N24" i="3" s="1"/>
  <c r="O23" i="3"/>
  <c r="I23" i="3"/>
  <c r="J23" i="3" s="1"/>
  <c r="K23" i="3" s="1"/>
  <c r="L23" i="3" s="1"/>
  <c r="N23" i="3" s="1"/>
  <c r="O22" i="3"/>
  <c r="I22" i="3"/>
  <c r="J22" i="3" s="1"/>
  <c r="K22" i="3" s="1"/>
  <c r="L22" i="3" s="1"/>
  <c r="N22" i="3" s="1"/>
  <c r="O21" i="3"/>
  <c r="I21" i="3"/>
  <c r="J21" i="3" s="1"/>
  <c r="K21" i="3" s="1"/>
  <c r="L21" i="3" s="1"/>
  <c r="N21" i="3" s="1"/>
  <c r="O20" i="3"/>
  <c r="I20" i="3"/>
  <c r="J20" i="3" s="1"/>
  <c r="K20" i="3" s="1"/>
  <c r="L20" i="3" s="1"/>
  <c r="N20" i="3" s="1"/>
  <c r="O19" i="3"/>
  <c r="I19" i="3"/>
  <c r="J19" i="3" s="1"/>
  <c r="K19" i="3" s="1"/>
  <c r="L19" i="3" s="1"/>
  <c r="N19" i="3" s="1"/>
  <c r="O18" i="3"/>
  <c r="I18" i="3"/>
  <c r="J18" i="3" s="1"/>
  <c r="K18" i="3" s="1"/>
  <c r="L18" i="3" s="1"/>
  <c r="N18" i="3" s="1"/>
  <c r="O17" i="3"/>
  <c r="I17" i="3"/>
  <c r="J17" i="3" s="1"/>
  <c r="K17" i="3" s="1"/>
  <c r="L17" i="3" s="1"/>
  <c r="N17" i="3" s="1"/>
  <c r="O16" i="3"/>
  <c r="I16" i="3"/>
  <c r="J16" i="3" s="1"/>
  <c r="K16" i="3" s="1"/>
  <c r="L16" i="3" s="1"/>
  <c r="N16" i="3" s="1"/>
  <c r="N20" i="8" l="1"/>
  <c r="M16" i="3"/>
  <c r="H75" i="3"/>
  <c r="I75" i="3" s="1"/>
  <c r="M17" i="3"/>
  <c r="M23" i="3"/>
  <c r="M27" i="3"/>
  <c r="M31" i="3"/>
  <c r="M24" i="3"/>
  <c r="M26" i="3"/>
  <c r="M18" i="3"/>
  <c r="M20" i="3"/>
  <c r="M28" i="3"/>
  <c r="M30" i="3"/>
  <c r="M19" i="3"/>
  <c r="M25" i="3"/>
  <c r="M21" i="3"/>
  <c r="M22" i="3"/>
  <c r="M29" i="3"/>
  <c r="I15" i="3" l="1"/>
  <c r="J15" i="3" s="1"/>
  <c r="K15" i="3" s="1"/>
  <c r="L15" i="3" s="1"/>
  <c r="O15" i="3"/>
  <c r="O32" i="3" s="1"/>
  <c r="N15" i="3" l="1"/>
  <c r="M15" i="3" l="1"/>
  <c r="M32" i="3" s="1"/>
  <c r="N32" i="3"/>
  <c r="D52" i="3"/>
  <c r="D46" i="3" l="1"/>
  <c r="D12" i="3"/>
  <c r="D45" i="3" l="1"/>
  <c r="L10" i="3" l="1"/>
  <c r="N10" i="3" s="1"/>
  <c r="D53" i="3" s="1"/>
  <c r="D42" i="3" l="1"/>
  <c r="D37" i="3"/>
  <c r="D47" i="3" s="1"/>
  <c r="D49" i="3" l="1"/>
  <c r="D51" i="3" l="1"/>
  <c r="D50" i="3" l="1"/>
</calcChain>
</file>

<file path=xl/sharedStrings.xml><?xml version="1.0" encoding="utf-8"?>
<sst xmlns="http://schemas.openxmlformats.org/spreadsheetml/2006/main" count="156" uniqueCount="77">
  <si>
    <t>Land Value</t>
  </si>
  <si>
    <t>Government value</t>
  </si>
  <si>
    <t>land area</t>
  </si>
  <si>
    <t>Rate</t>
  </si>
  <si>
    <t>Structure Value</t>
  </si>
  <si>
    <t>Items</t>
  </si>
  <si>
    <t>Valuation Year</t>
  </si>
  <si>
    <t>Total Life of Structure</t>
  </si>
  <si>
    <t>Full Rate</t>
  </si>
  <si>
    <t>Age Of Build.</t>
  </si>
  <si>
    <t>% of the depreciation rate to be deducted</t>
  </si>
  <si>
    <t>% Value</t>
  </si>
  <si>
    <t>Final Depreciated Rate to be considered</t>
  </si>
  <si>
    <t>Depreciation</t>
  </si>
  <si>
    <t>Final Depreciated Value to be considered</t>
  </si>
  <si>
    <t>Insurable Value / Full Value</t>
  </si>
  <si>
    <t>Interior and other Development</t>
  </si>
  <si>
    <t>Built up area</t>
  </si>
  <si>
    <t>Value</t>
  </si>
  <si>
    <t>Land Development Value</t>
  </si>
  <si>
    <t>Normal Case</t>
  </si>
  <si>
    <t>Interior and Other Development</t>
  </si>
  <si>
    <t>Total Value</t>
  </si>
  <si>
    <t>Realisable Value</t>
  </si>
  <si>
    <t>Distress Value</t>
  </si>
  <si>
    <t>Insurable Value</t>
  </si>
  <si>
    <t>Address</t>
  </si>
  <si>
    <t>Government Value</t>
  </si>
  <si>
    <t>Land Development-Road, Drainage, Compound Wall, Gates etc</t>
  </si>
  <si>
    <t xml:space="preserve">S. No. </t>
  </si>
  <si>
    <t>Year of Const.</t>
  </si>
  <si>
    <t>Area in Sq. M</t>
  </si>
  <si>
    <t>Total</t>
  </si>
  <si>
    <t>Type of Structure</t>
  </si>
  <si>
    <t>Total BUA (Sq. Ft)</t>
  </si>
  <si>
    <t>Survey No.</t>
  </si>
  <si>
    <t>6/2,6/3,6/4 &amp; 5/2</t>
  </si>
  <si>
    <t>Ghunta</t>
  </si>
  <si>
    <t>6/2</t>
  </si>
  <si>
    <t>6/3</t>
  </si>
  <si>
    <t>6/4</t>
  </si>
  <si>
    <t>5/2</t>
  </si>
  <si>
    <t>6/1</t>
  </si>
  <si>
    <t>7/1</t>
  </si>
  <si>
    <t>6/7</t>
  </si>
  <si>
    <t>Sq. M</t>
  </si>
  <si>
    <t>Security office</t>
  </si>
  <si>
    <t>Plant I - Ground floor (Production area)</t>
  </si>
  <si>
    <t>RCC Roof, Brick wall, Epoxy Flooring, Height 22 Ft</t>
  </si>
  <si>
    <t>First floor, (Service Floor)</t>
  </si>
  <si>
    <t>RCC Roof, Brick wall, PCC Flooring, Height 12 Ft</t>
  </si>
  <si>
    <t xml:space="preserve">Lean to shed, </t>
  </si>
  <si>
    <t>Brick wall, GI Color Sheet Roof, Height 22 Ft</t>
  </si>
  <si>
    <t>Ground Floor, (Primary Area)</t>
  </si>
  <si>
    <t>RCC Roof, PCC Flooring, Height-10 ft</t>
  </si>
  <si>
    <t>First Floor (Primary Area)</t>
  </si>
  <si>
    <t>RCC Roof, PCC Flooring, Height 10 ft.</t>
  </si>
  <si>
    <t>Plant Il, ground floor (Production area)</t>
  </si>
  <si>
    <t xml:space="preserve"> RCC Roof, Brick wall, PCC Flooring, Height 12 Ft</t>
  </si>
  <si>
    <t>First fioor, (Service Floor)</t>
  </si>
  <si>
    <t>Ground &amp; First Floor, (Canteen, Changing Room, Toilet)</t>
  </si>
  <si>
    <t>RCC Roof, Brick wall, PCC Flooring, Height 10 Ft each floor</t>
  </si>
  <si>
    <t>Gl color Sheet Roof, Height 20 Ft</t>
  </si>
  <si>
    <t>GI Color Sheet Roof, Height 21) Ft</t>
  </si>
  <si>
    <t>Admin Bldg, Ground &amp; First Floor</t>
  </si>
  <si>
    <t>RCC Roof, Brick wall, Vitrified Flooring, Height  10 Ft each floor</t>
  </si>
  <si>
    <t>D G Shed</t>
  </si>
  <si>
    <t xml:space="preserve">GI Color Sheet Roof, Height 12 Ft, </t>
  </si>
  <si>
    <t xml:space="preserve">Water Plant, Brick wall </t>
  </si>
  <si>
    <t>Scrap yard, Brick wall</t>
  </si>
  <si>
    <t>Scrap yard</t>
  </si>
  <si>
    <t>Lean to shed (Westside)</t>
  </si>
  <si>
    <t>Lean to shed (Eastside)</t>
  </si>
  <si>
    <t>Utility / Compressor Room</t>
  </si>
  <si>
    <t>Total Land Area</t>
  </si>
  <si>
    <t>Rate Per Sq.M.</t>
  </si>
  <si>
    <t>Value in 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</si>
</sst>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#,##0.000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b/>
      <sz val="11"/>
      <color rgb="FFFF0000"/>
      <name val="Arial Narrow"/>
      <family val="2"/>
    </font>
    <font>
      <sz val="10"/>
      <name val="Arial"/>
      <family val="2"/>
    </font>
    <font>
      <b/>
      <sz val="11"/>
      <name val="Arial Narrow"/>
      <family val="2"/>
    </font>
    <font>
      <b/>
      <sz val="11"/>
      <color theme="1"/>
      <name val="Rupee Foradian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8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</cellStyleXfs>
  <cellXfs count="103">
    <xf numFmtId="0" fontId="0" fillId="0" borderId="0" xfId="0"/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top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3" fontId="0" fillId="0" borderId="0" xfId="0" applyNumberFormat="1"/>
    <xf numFmtId="43" fontId="0" fillId="0" borderId="0" xfId="1" applyFont="1"/>
    <xf numFmtId="164" fontId="0" fillId="0" borderId="0" xfId="1" applyNumberFormat="1" applyFont="1"/>
    <xf numFmtId="164" fontId="0" fillId="0" borderId="0" xfId="1" applyNumberFormat="1" applyFont="1" applyAlignment="1">
      <alignment vertical="center"/>
    </xf>
    <xf numFmtId="0" fontId="2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9" fillId="0" borderId="0" xfId="0" applyFont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164" fontId="9" fillId="0" borderId="1" xfId="1" applyNumberFormat="1" applyFont="1" applyBorder="1" applyAlignment="1">
      <alignment horizontal="center" vertical="center" wrapText="1" shrinkToFit="1"/>
    </xf>
    <xf numFmtId="164" fontId="2" fillId="0" borderId="0" xfId="1" applyNumberFormat="1" applyFont="1" applyAlignment="1">
      <alignment horizontal="right" vertical="top" wrapText="1"/>
    </xf>
    <xf numFmtId="164" fontId="3" fillId="0" borderId="1" xfId="1" applyNumberFormat="1" applyFont="1" applyBorder="1" applyAlignment="1">
      <alignment horizontal="center" vertical="center" wrapText="1" shrinkToFit="1"/>
    </xf>
    <xf numFmtId="164" fontId="6" fillId="0" borderId="0" xfId="1" applyNumberFormat="1" applyFont="1" applyAlignment="1">
      <alignment horizontal="left" vertical="top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4" fillId="0" borderId="0" xfId="0" applyFont="1" applyAlignment="1">
      <alignment wrapText="1"/>
    </xf>
    <xf numFmtId="164" fontId="4" fillId="0" borderId="0" xfId="1" applyNumberFormat="1" applyFont="1" applyAlignment="1">
      <alignment wrapText="1"/>
    </xf>
    <xf numFmtId="164" fontId="2" fillId="0" borderId="0" xfId="1" applyNumberFormat="1" applyFont="1" applyAlignment="1">
      <alignment wrapText="1"/>
    </xf>
    <xf numFmtId="4" fontId="2" fillId="0" borderId="0" xfId="0" applyNumberFormat="1" applyFont="1" applyAlignment="1">
      <alignment wrapText="1"/>
    </xf>
    <xf numFmtId="4" fontId="4" fillId="0" borderId="0" xfId="0" applyNumberFormat="1" applyFont="1" applyAlignment="1">
      <alignment wrapText="1"/>
    </xf>
    <xf numFmtId="0" fontId="5" fillId="0" borderId="0" xfId="0" applyFont="1" applyAlignment="1">
      <alignment wrapText="1"/>
    </xf>
    <xf numFmtId="164" fontId="5" fillId="0" borderId="0" xfId="1" applyNumberFormat="1" applyFont="1" applyAlignment="1">
      <alignment wrapText="1"/>
    </xf>
    <xf numFmtId="0" fontId="3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right" vertical="center" wrapText="1"/>
    </xf>
    <xf numFmtId="4" fontId="4" fillId="0" borderId="1" xfId="0" applyNumberFormat="1" applyFont="1" applyBorder="1" applyAlignment="1">
      <alignment horizontal="right" vertical="center" wrapText="1"/>
    </xf>
    <xf numFmtId="164" fontId="2" fillId="0" borderId="1" xfId="1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vertical="center" wrapText="1"/>
    </xf>
    <xf numFmtId="164" fontId="7" fillId="0" borderId="1" xfId="1" applyNumberFormat="1" applyFont="1" applyBorder="1" applyAlignment="1">
      <alignment vertical="center" wrapText="1"/>
    </xf>
    <xf numFmtId="4" fontId="7" fillId="0" borderId="1" xfId="0" applyNumberFormat="1" applyFont="1" applyBorder="1" applyAlignment="1">
      <alignment vertical="center" wrapText="1"/>
    </xf>
    <xf numFmtId="164" fontId="3" fillId="0" borderId="1" xfId="1" applyNumberFormat="1" applyFont="1" applyBorder="1" applyAlignment="1">
      <alignment vertical="center" wrapText="1"/>
    </xf>
    <xf numFmtId="0" fontId="4" fillId="0" borderId="0" xfId="0" applyFont="1" applyAlignment="1">
      <alignment vertical="top" wrapText="1"/>
    </xf>
    <xf numFmtId="164" fontId="4" fillId="0" borderId="0" xfId="1" applyNumberFormat="1" applyFont="1" applyAlignment="1">
      <alignment vertical="top" wrapText="1"/>
    </xf>
    <xf numFmtId="4" fontId="4" fillId="0" borderId="0" xfId="0" applyNumberFormat="1" applyFont="1" applyAlignment="1">
      <alignment vertical="top" wrapText="1"/>
    </xf>
    <xf numFmtId="164" fontId="2" fillId="0" borderId="0" xfId="1" applyNumberFormat="1" applyFont="1" applyAlignment="1">
      <alignment vertical="top" wrapText="1"/>
    </xf>
    <xf numFmtId="164" fontId="5" fillId="0" borderId="0" xfId="1" applyNumberFormat="1" applyFont="1" applyAlignment="1">
      <alignment vertical="top" wrapText="1"/>
    </xf>
    <xf numFmtId="4" fontId="5" fillId="0" borderId="1" xfId="0" applyNumberFormat="1" applyFont="1" applyBorder="1" applyAlignment="1">
      <alignment wrapText="1"/>
    </xf>
    <xf numFmtId="4" fontId="5" fillId="0" borderId="1" xfId="0" applyNumberFormat="1" applyFont="1" applyBorder="1" applyAlignment="1">
      <alignment vertical="top" wrapText="1"/>
    </xf>
    <xf numFmtId="4" fontId="4" fillId="0" borderId="1" xfId="0" applyNumberFormat="1" applyFont="1" applyBorder="1" applyAlignment="1">
      <alignment wrapText="1"/>
    </xf>
    <xf numFmtId="164" fontId="4" fillId="0" borderId="0" xfId="1" applyNumberFormat="1" applyFont="1" applyAlignment="1">
      <alignment horizontal="center" wrapText="1"/>
    </xf>
    <xf numFmtId="164" fontId="7" fillId="0" borderId="0" xfId="1" applyNumberFormat="1" applyFont="1" applyAlignment="1">
      <alignment wrapText="1"/>
    </xf>
    <xf numFmtId="0" fontId="7" fillId="0" borderId="0" xfId="0" applyFont="1" applyAlignment="1">
      <alignment wrapText="1"/>
    </xf>
    <xf numFmtId="0" fontId="3" fillId="0" borderId="1" xfId="0" applyFont="1" applyBorder="1" applyAlignment="1">
      <alignment horizontal="center" vertical="top" wrapText="1"/>
    </xf>
    <xf numFmtId="164" fontId="4" fillId="0" borderId="1" xfId="1" applyNumberFormat="1" applyFont="1" applyBorder="1" applyAlignment="1">
      <alignment vertical="center" wrapText="1"/>
    </xf>
    <xf numFmtId="4" fontId="7" fillId="0" borderId="0" xfId="0" applyNumberFormat="1" applyFont="1" applyAlignment="1">
      <alignment wrapText="1"/>
    </xf>
    <xf numFmtId="0" fontId="10" fillId="0" borderId="0" xfId="0" applyFont="1" applyAlignment="1">
      <alignment horizontal="justify" vertical="center"/>
    </xf>
    <xf numFmtId="0" fontId="3" fillId="0" borderId="1" xfId="0" applyFont="1" applyBorder="1" applyAlignment="1">
      <alignment horizontal="right" vertical="center" wrapText="1"/>
    </xf>
    <xf numFmtId="0" fontId="9" fillId="0" borderId="1" xfId="0" applyFont="1" applyBorder="1" applyAlignment="1">
      <alignment horizontal="left" vertical="center" wrapText="1" shrinkToFit="1"/>
    </xf>
    <xf numFmtId="164" fontId="4" fillId="0" borderId="0" xfId="1" applyNumberFormat="1" applyFont="1" applyAlignment="1">
      <alignment vertical="center" wrapText="1"/>
    </xf>
    <xf numFmtId="164" fontId="3" fillId="0" borderId="1" xfId="1" applyNumberFormat="1" applyFont="1" applyBorder="1" applyAlignment="1">
      <alignment horizontal="center" vertical="center" wrapText="1"/>
    </xf>
    <xf numFmtId="164" fontId="7" fillId="0" borderId="0" xfId="1" applyNumberFormat="1" applyFont="1" applyAlignment="1">
      <alignment horizontal="center" vertical="top" wrapText="1"/>
    </xf>
    <xf numFmtId="43" fontId="2" fillId="0" borderId="0" xfId="1" applyFont="1" applyAlignment="1">
      <alignment wrapText="1"/>
    </xf>
    <xf numFmtId="164" fontId="4" fillId="0" borderId="0" xfId="1" applyNumberFormat="1" applyFont="1" applyBorder="1" applyAlignment="1">
      <alignment wrapText="1"/>
    </xf>
    <xf numFmtId="164" fontId="2" fillId="0" borderId="0" xfId="1" applyNumberFormat="1" applyFont="1" applyBorder="1" applyAlignment="1">
      <alignment horizontal="right" vertical="center" wrapText="1"/>
    </xf>
    <xf numFmtId="164" fontId="2" fillId="0" borderId="0" xfId="1" applyNumberFormat="1" applyFont="1" applyBorder="1"/>
    <xf numFmtId="164" fontId="2" fillId="0" borderId="4" xfId="1" applyNumberFormat="1" applyFont="1" applyBorder="1" applyAlignment="1">
      <alignment horizontal="center" vertical="center" wrapText="1"/>
    </xf>
    <xf numFmtId="4" fontId="7" fillId="2" borderId="1" xfId="0" applyNumberFormat="1" applyFont="1" applyFill="1" applyBorder="1" applyAlignment="1">
      <alignment vertical="top" wrapText="1"/>
    </xf>
    <xf numFmtId="164" fontId="4" fillId="2" borderId="1" xfId="1" applyNumberFormat="1" applyFont="1" applyFill="1" applyBorder="1" applyAlignment="1">
      <alignment vertical="center" wrapText="1"/>
    </xf>
    <xf numFmtId="164" fontId="7" fillId="2" borderId="1" xfId="1" applyNumberFormat="1" applyFont="1" applyFill="1" applyBorder="1" applyAlignment="1">
      <alignment wrapText="1"/>
    </xf>
    <xf numFmtId="49" fontId="2" fillId="0" borderId="1" xfId="0" applyNumberFormat="1" applyFont="1" applyBorder="1" applyAlignment="1">
      <alignment wrapText="1"/>
    </xf>
    <xf numFmtId="49" fontId="2" fillId="0" borderId="1" xfId="0" applyNumberFormat="1" applyFont="1" applyBorder="1" applyAlignment="1">
      <alignment horizontal="center" wrapText="1"/>
    </xf>
    <xf numFmtId="164" fontId="2" fillId="0" borderId="1" xfId="1" applyNumberFormat="1" applyFont="1" applyBorder="1" applyAlignment="1">
      <alignment horizontal="center" wrapText="1"/>
    </xf>
    <xf numFmtId="164" fontId="2" fillId="0" borderId="1" xfId="0" applyNumberFormat="1" applyFont="1" applyBorder="1" applyAlignment="1">
      <alignment horizontal="center" wrapText="1"/>
    </xf>
    <xf numFmtId="166" fontId="2" fillId="0" borderId="1" xfId="0" applyNumberFormat="1" applyFont="1" applyBorder="1" applyAlignment="1">
      <alignment horizontal="center" wrapText="1"/>
    </xf>
    <xf numFmtId="2" fontId="2" fillId="0" borderId="1" xfId="0" applyNumberFormat="1" applyFont="1" applyBorder="1" applyAlignment="1">
      <alignment vertical="center" wrapText="1"/>
    </xf>
    <xf numFmtId="4" fontId="7" fillId="2" borderId="1" xfId="0" applyNumberFormat="1" applyFont="1" applyFill="1" applyBorder="1" applyAlignment="1">
      <alignment wrapText="1"/>
    </xf>
    <xf numFmtId="2" fontId="3" fillId="0" borderId="1" xfId="0" applyNumberFormat="1" applyFont="1" applyBorder="1" applyAlignment="1">
      <alignment wrapText="1"/>
    </xf>
    <xf numFmtId="0" fontId="3" fillId="0" borderId="3" xfId="0" applyFont="1" applyBorder="1" applyAlignment="1">
      <alignment horizontal="right" wrapText="1"/>
    </xf>
    <xf numFmtId="0" fontId="3" fillId="2" borderId="5" xfId="0" applyFont="1" applyFill="1" applyBorder="1" applyAlignment="1">
      <alignment horizontal="right" wrapText="1"/>
    </xf>
    <xf numFmtId="0" fontId="7" fillId="2" borderId="0" xfId="0" applyFont="1" applyFill="1" applyAlignment="1">
      <alignment horizontal="right" wrapText="1"/>
    </xf>
    <xf numFmtId="4" fontId="2" fillId="3" borderId="1" xfId="0" applyNumberFormat="1" applyFont="1" applyFill="1" applyBorder="1" applyAlignment="1">
      <alignment wrapText="1"/>
    </xf>
    <xf numFmtId="164" fontId="2" fillId="3" borderId="1" xfId="1" applyNumberFormat="1" applyFont="1" applyFill="1" applyBorder="1" applyAlignment="1">
      <alignment wrapText="1"/>
    </xf>
    <xf numFmtId="164" fontId="7" fillId="3" borderId="1" xfId="1" applyNumberFormat="1" applyFont="1" applyFill="1" applyBorder="1" applyAlignment="1">
      <alignment wrapText="1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43" fontId="3" fillId="3" borderId="1" xfId="1" applyFont="1" applyFill="1" applyBorder="1" applyAlignment="1">
      <alignment vertical="center" wrapText="1"/>
    </xf>
    <xf numFmtId="164" fontId="3" fillId="3" borderId="1" xfId="1" applyNumberFormat="1" applyFont="1" applyFill="1" applyBorder="1" applyAlignment="1">
      <alignment horizontal="right" vertical="center" wrapText="1"/>
    </xf>
    <xf numFmtId="0" fontId="3" fillId="2" borderId="1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left" wrapText="1"/>
    </xf>
    <xf numFmtId="0" fontId="3" fillId="0" borderId="2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164" fontId="7" fillId="3" borderId="5" xfId="1" applyNumberFormat="1" applyFont="1" applyFill="1" applyBorder="1" applyAlignment="1">
      <alignment horizontal="center" vertical="center" wrapText="1"/>
    </xf>
    <xf numFmtId="164" fontId="7" fillId="3" borderId="7" xfId="1" applyNumberFormat="1" applyFont="1" applyFill="1" applyBorder="1" applyAlignment="1">
      <alignment horizontal="center" vertical="center" wrapText="1"/>
    </xf>
    <xf numFmtId="164" fontId="7" fillId="3" borderId="6" xfId="1" applyNumberFormat="1" applyFont="1" applyFill="1" applyBorder="1" applyAlignment="1">
      <alignment horizontal="center" vertical="center" wrapText="1"/>
    </xf>
    <xf numFmtId="43" fontId="2" fillId="0" borderId="0" xfId="0" applyNumberFormat="1" applyFont="1" applyAlignment="1">
      <alignment wrapText="1"/>
    </xf>
  </cellXfs>
  <cellStyles count="7">
    <cellStyle name="Comma" xfId="1" builtinId="3"/>
    <cellStyle name="Comma 2" xfId="3" xr:uid="{00000000-0005-0000-0000-000001000000}"/>
    <cellStyle name="Comma 7" xfId="5" xr:uid="{1E2D2EC4-82BF-4EB6-B91B-C1A9F33B7F5A}"/>
    <cellStyle name="Normal" xfId="0" builtinId="0"/>
    <cellStyle name="Normal 2" xfId="2" xr:uid="{00000000-0005-0000-0000-000003000000}"/>
    <cellStyle name="Normal 47 2 2" xfId="4" xr:uid="{3A1CF754-E838-4D63-83B5-17AE0F8CE845}"/>
    <cellStyle name="Normal 7" xfId="6" xr:uid="{197D75AC-89EE-4BA3-A453-7BC05EC32CA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</xdr:row>
      <xdr:rowOff>0</xdr:rowOff>
    </xdr:from>
    <xdr:to>
      <xdr:col>22</xdr:col>
      <xdr:colOff>135049</xdr:colOff>
      <xdr:row>34</xdr:row>
      <xdr:rowOff>86561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41EFE6-65AA-99CD-5BC6-B16B845F9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571500"/>
          <a:ext cx="12174649" cy="59920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13</xdr:col>
      <xdr:colOff>438857</xdr:colOff>
      <xdr:row>50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640B6F-E896-10CA-294F-4F0A313D6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2618" y="762000"/>
          <a:ext cx="9078592" cy="880232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60</xdr:row>
      <xdr:rowOff>0</xdr:rowOff>
    </xdr:from>
    <xdr:to>
      <xdr:col>20</xdr:col>
      <xdr:colOff>9290</xdr:colOff>
      <xdr:row>107</xdr:row>
      <xdr:rowOff>115566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3C52C1-09B3-8742-2C91-AAC4D93AE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2618" y="11430000"/>
          <a:ext cx="14375231" cy="906906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114</xdr:row>
      <xdr:rowOff>0</xdr:rowOff>
    </xdr:from>
    <xdr:to>
      <xdr:col>19</xdr:col>
      <xdr:colOff>89304</xdr:colOff>
      <xdr:row>158</xdr:row>
      <xdr:rowOff>1170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6EA307-8273-8EEE-4DD8-AB740EC9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62618" y="21717000"/>
          <a:ext cx="13603598" cy="8383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60"/>
  <sheetViews>
    <sheetView tabSelected="1" topLeftCell="C43" zoomScale="130" zoomScaleNormal="130" workbookViewId="0">
      <selection activeCell="D50" sqref="D50"/>
    </sheetView>
  </sheetViews>
  <sheetFormatPr defaultColWidth="9.140625" defaultRowHeight="16.5" x14ac:dyDescent="0.3"/>
  <cols>
    <col min="1" max="1" width="4.28515625" style="28" customWidth="1"/>
    <col min="2" max="2" width="23.42578125" style="5" customWidth="1"/>
    <col min="3" max="3" width="33" style="5" customWidth="1"/>
    <col min="4" max="4" width="14.28515625" style="5" customWidth="1"/>
    <col min="5" max="5" width="10.85546875" style="5" customWidth="1"/>
    <col min="6" max="6" width="10.7109375" style="5" customWidth="1"/>
    <col min="7" max="7" width="10.28515625" style="5" customWidth="1"/>
    <col min="8" max="8" width="11.5703125" style="5" customWidth="1"/>
    <col min="9" max="9" width="8" style="5" customWidth="1"/>
    <col min="10" max="10" width="12.140625" style="5" customWidth="1"/>
    <col min="11" max="11" width="9" style="31" customWidth="1"/>
    <col min="12" max="12" width="12" style="32" customWidth="1"/>
    <col min="13" max="13" width="15.85546875" style="32" customWidth="1"/>
    <col min="14" max="14" width="15" style="5" customWidth="1"/>
    <col min="15" max="15" width="15.140625" style="31" customWidth="1"/>
    <col min="16" max="16" width="15.42578125" style="33" customWidth="1"/>
    <col min="17" max="17" width="14.85546875" style="32" customWidth="1"/>
    <col min="18" max="18" width="14.85546875" style="32" bestFit="1" customWidth="1"/>
    <col min="19" max="16384" width="9.140625" style="5"/>
  </cols>
  <sheetData>
    <row r="1" spans="1:16" x14ac:dyDescent="0.3">
      <c r="B1" s="5" t="s">
        <v>26</v>
      </c>
    </row>
    <row r="2" spans="1:16" x14ac:dyDescent="0.3">
      <c r="A2" s="27"/>
      <c r="B2" s="27"/>
      <c r="C2" s="15" t="s">
        <v>35</v>
      </c>
      <c r="D2" s="21" t="s">
        <v>31</v>
      </c>
      <c r="E2" s="27"/>
      <c r="F2" s="27"/>
      <c r="G2" s="27"/>
      <c r="L2" s="5"/>
      <c r="N2" s="32"/>
    </row>
    <row r="3" spans="1:16" x14ac:dyDescent="0.3">
      <c r="A3" s="27"/>
      <c r="B3" s="27"/>
      <c r="C3" s="76" t="s">
        <v>42</v>
      </c>
      <c r="D3" s="81">
        <v>5410</v>
      </c>
      <c r="E3" s="27"/>
      <c r="F3" s="27"/>
      <c r="G3" s="27"/>
      <c r="L3" s="5"/>
      <c r="M3" s="65"/>
      <c r="N3" s="32"/>
    </row>
    <row r="4" spans="1:16" x14ac:dyDescent="0.3">
      <c r="A4" s="27"/>
      <c r="B4" s="27"/>
      <c r="C4" s="76" t="s">
        <v>43</v>
      </c>
      <c r="D4" s="81">
        <v>230</v>
      </c>
      <c r="E4" s="27"/>
      <c r="F4" s="27"/>
      <c r="G4" s="27"/>
      <c r="L4" s="5"/>
      <c r="M4" s="65"/>
      <c r="N4" s="32"/>
    </row>
    <row r="5" spans="1:16" x14ac:dyDescent="0.3">
      <c r="A5" s="27"/>
      <c r="B5" s="27"/>
      <c r="C5" s="76" t="s">
        <v>38</v>
      </c>
      <c r="D5" s="81">
        <v>7527.0480000000007</v>
      </c>
      <c r="E5" s="27"/>
      <c r="F5" s="27"/>
      <c r="G5" s="27"/>
      <c r="L5" s="5"/>
      <c r="M5" s="65"/>
      <c r="N5" s="32"/>
    </row>
    <row r="6" spans="1:16" x14ac:dyDescent="0.3">
      <c r="A6" s="27"/>
      <c r="B6" s="27"/>
      <c r="C6" s="76" t="s">
        <v>39</v>
      </c>
      <c r="D6" s="81">
        <v>1881.7620000000002</v>
      </c>
      <c r="E6" s="27"/>
      <c r="F6" s="27"/>
      <c r="G6" s="27"/>
      <c r="L6" s="5"/>
      <c r="M6" s="65"/>
      <c r="N6" s="32"/>
    </row>
    <row r="7" spans="1:16" x14ac:dyDescent="0.3">
      <c r="A7" s="27"/>
      <c r="B7" s="27"/>
      <c r="C7" s="76" t="s">
        <v>40</v>
      </c>
      <c r="D7" s="81">
        <v>1517.55</v>
      </c>
      <c r="E7" s="27"/>
      <c r="F7" s="27"/>
      <c r="G7" s="27"/>
      <c r="L7" s="5"/>
      <c r="M7" s="65"/>
      <c r="N7" s="32"/>
    </row>
    <row r="8" spans="1:16" x14ac:dyDescent="0.3">
      <c r="A8" s="27"/>
      <c r="B8" s="27"/>
      <c r="C8" s="76" t="s">
        <v>41</v>
      </c>
      <c r="D8" s="81">
        <v>4724.6390000000001</v>
      </c>
      <c r="E8" s="27"/>
      <c r="F8" s="27"/>
      <c r="G8" s="27"/>
      <c r="L8" s="5"/>
      <c r="M8" s="65"/>
      <c r="N8" s="32"/>
    </row>
    <row r="9" spans="1:16" x14ac:dyDescent="0.3">
      <c r="A9" s="27"/>
      <c r="B9" s="27"/>
      <c r="C9" s="76" t="s">
        <v>44</v>
      </c>
      <c r="D9" s="81">
        <v>650</v>
      </c>
      <c r="E9" s="27"/>
      <c r="F9" s="27"/>
      <c r="G9" s="27"/>
      <c r="L9" s="99" t="s">
        <v>1</v>
      </c>
      <c r="M9" s="100"/>
      <c r="N9" s="101"/>
    </row>
    <row r="10" spans="1:16" x14ac:dyDescent="0.3">
      <c r="B10" s="84"/>
      <c r="C10" s="15" t="s">
        <v>74</v>
      </c>
      <c r="D10" s="83">
        <f>SUM(D3:D9)</f>
        <v>21940.999</v>
      </c>
      <c r="J10" s="33"/>
      <c r="K10" s="35"/>
      <c r="L10" s="87">
        <f>D10</f>
        <v>21940.999</v>
      </c>
      <c r="M10" s="88">
        <v>3370</v>
      </c>
      <c r="N10" s="89">
        <f>L10*M10</f>
        <v>73941166.629999995</v>
      </c>
    </row>
    <row r="11" spans="1:16" x14ac:dyDescent="0.3">
      <c r="B11" s="85"/>
      <c r="C11" s="95" t="s">
        <v>75</v>
      </c>
      <c r="D11" s="73">
        <v>4500</v>
      </c>
      <c r="E11" s="90"/>
      <c r="F11" s="90"/>
      <c r="G11" s="91"/>
      <c r="J11" s="68"/>
      <c r="K11" s="35"/>
      <c r="M11" s="33"/>
      <c r="P11" s="32"/>
    </row>
    <row r="12" spans="1:16" x14ac:dyDescent="0.3">
      <c r="B12" s="86"/>
      <c r="C12" s="96" t="s">
        <v>76</v>
      </c>
      <c r="D12" s="82">
        <f>+D10*D11</f>
        <v>98734495.5</v>
      </c>
      <c r="E12" s="92"/>
      <c r="F12" s="92"/>
      <c r="G12" s="92"/>
      <c r="J12" s="68"/>
      <c r="K12" s="36"/>
      <c r="L12" s="37"/>
      <c r="P12" s="32"/>
    </row>
    <row r="13" spans="1:16" x14ac:dyDescent="0.3">
      <c r="B13" s="2" t="s">
        <v>4</v>
      </c>
      <c r="C13" s="2"/>
      <c r="D13" s="2"/>
      <c r="E13" s="2"/>
      <c r="F13" s="2"/>
      <c r="G13" s="2"/>
      <c r="J13" s="68"/>
    </row>
    <row r="14" spans="1:16" s="38" customFormat="1" ht="69" customHeight="1" x14ac:dyDescent="0.3">
      <c r="A14" s="20" t="s">
        <v>29</v>
      </c>
      <c r="B14" s="64" t="s">
        <v>5</v>
      </c>
      <c r="C14" s="64" t="s">
        <v>33</v>
      </c>
      <c r="D14" s="18" t="s">
        <v>34</v>
      </c>
      <c r="E14" s="18" t="s">
        <v>30</v>
      </c>
      <c r="F14" s="18" t="s">
        <v>6</v>
      </c>
      <c r="G14" s="18" t="s">
        <v>7</v>
      </c>
      <c r="H14" s="23" t="s">
        <v>8</v>
      </c>
      <c r="I14" s="19" t="s">
        <v>9</v>
      </c>
      <c r="J14" s="19" t="s">
        <v>10</v>
      </c>
      <c r="K14" s="19" t="s">
        <v>11</v>
      </c>
      <c r="L14" s="25" t="s">
        <v>12</v>
      </c>
      <c r="M14" s="66" t="s">
        <v>13</v>
      </c>
      <c r="N14" s="25" t="s">
        <v>14</v>
      </c>
      <c r="O14" s="25" t="s">
        <v>15</v>
      </c>
    </row>
    <row r="15" spans="1:16" s="4" customFormat="1" ht="36.75" customHeight="1" x14ac:dyDescent="0.25">
      <c r="A15" s="39">
        <v>1</v>
      </c>
      <c r="B15" s="22" t="s">
        <v>47</v>
      </c>
      <c r="C15" s="22" t="s">
        <v>48</v>
      </c>
      <c r="D15" s="72">
        <v>38320</v>
      </c>
      <c r="E15" s="17">
        <v>1997</v>
      </c>
      <c r="F15" s="17">
        <v>2024</v>
      </c>
      <c r="G15" s="17">
        <v>50</v>
      </c>
      <c r="H15" s="40">
        <v>2000</v>
      </c>
      <c r="I15" s="41">
        <f t="shared" ref="I15" si="0">F15-E15</f>
        <v>27</v>
      </c>
      <c r="J15" s="41">
        <f t="shared" ref="J15" si="1">IF(I15&gt;=5,90*I15/G15,0)</f>
        <v>48.6</v>
      </c>
      <c r="K15" s="42">
        <f t="shared" ref="K15" si="2">H15/100*J15</f>
        <v>972</v>
      </c>
      <c r="L15" s="43">
        <f t="shared" ref="L15" si="3">+H15-K15</f>
        <v>1028</v>
      </c>
      <c r="M15" s="43">
        <f t="shared" ref="M15" si="4">O15-N15</f>
        <v>37247040</v>
      </c>
      <c r="N15" s="43">
        <f t="shared" ref="N15" si="5">+L15*D15</f>
        <v>39392960</v>
      </c>
      <c r="O15" s="43">
        <f t="shared" ref="O15" si="6">+D15*H15</f>
        <v>76640000</v>
      </c>
    </row>
    <row r="16" spans="1:16" s="4" customFormat="1" ht="36.75" customHeight="1" x14ac:dyDescent="0.25">
      <c r="A16" s="39">
        <v>2</v>
      </c>
      <c r="B16" s="22" t="s">
        <v>49</v>
      </c>
      <c r="C16" s="22" t="s">
        <v>50</v>
      </c>
      <c r="D16" s="72">
        <v>30699</v>
      </c>
      <c r="E16" s="17">
        <v>1997</v>
      </c>
      <c r="F16" s="17">
        <v>2024</v>
      </c>
      <c r="G16" s="17">
        <v>50</v>
      </c>
      <c r="H16" s="40">
        <v>2000</v>
      </c>
      <c r="I16" s="41">
        <f t="shared" ref="I16:I31" si="7">F16-E16</f>
        <v>27</v>
      </c>
      <c r="J16" s="41">
        <f t="shared" ref="J16:J31" si="8">IF(I16&gt;=5,90*I16/G16,0)</f>
        <v>48.6</v>
      </c>
      <c r="K16" s="42">
        <f t="shared" ref="K16:K31" si="9">H16/100*J16</f>
        <v>972</v>
      </c>
      <c r="L16" s="43">
        <f t="shared" ref="L16:L31" si="10">+H16-K16</f>
        <v>1028</v>
      </c>
      <c r="M16" s="43">
        <f t="shared" ref="M16:M31" si="11">O16-N16</f>
        <v>29839428</v>
      </c>
      <c r="N16" s="43">
        <f t="shared" ref="N16:N31" si="12">+L16*D16</f>
        <v>31558572</v>
      </c>
      <c r="O16" s="43">
        <f t="shared" ref="O16:O31" si="13">+D16*H16</f>
        <v>61398000</v>
      </c>
    </row>
    <row r="17" spans="1:15" s="4" customFormat="1" ht="36.75" customHeight="1" x14ac:dyDescent="0.25">
      <c r="A17" s="39">
        <v>3</v>
      </c>
      <c r="B17" s="22" t="s">
        <v>51</v>
      </c>
      <c r="C17" s="22" t="s">
        <v>52</v>
      </c>
      <c r="D17" s="72">
        <v>1421</v>
      </c>
      <c r="E17" s="17">
        <v>1997</v>
      </c>
      <c r="F17" s="17">
        <v>2024</v>
      </c>
      <c r="G17" s="17">
        <v>50</v>
      </c>
      <c r="H17" s="40">
        <v>1000</v>
      </c>
      <c r="I17" s="41">
        <f t="shared" si="7"/>
        <v>27</v>
      </c>
      <c r="J17" s="41">
        <f t="shared" si="8"/>
        <v>48.6</v>
      </c>
      <c r="K17" s="42">
        <f t="shared" si="9"/>
        <v>486</v>
      </c>
      <c r="L17" s="43">
        <f t="shared" si="10"/>
        <v>514</v>
      </c>
      <c r="M17" s="43">
        <f t="shared" si="11"/>
        <v>690606</v>
      </c>
      <c r="N17" s="43">
        <f t="shared" si="12"/>
        <v>730394</v>
      </c>
      <c r="O17" s="43">
        <f t="shared" si="13"/>
        <v>1421000</v>
      </c>
    </row>
    <row r="18" spans="1:15" s="4" customFormat="1" ht="36.75" customHeight="1" x14ac:dyDescent="0.25">
      <c r="A18" s="39">
        <v>4</v>
      </c>
      <c r="B18" s="22" t="s">
        <v>53</v>
      </c>
      <c r="C18" s="22" t="s">
        <v>54</v>
      </c>
      <c r="D18" s="72">
        <v>2648</v>
      </c>
      <c r="E18" s="17">
        <v>1997</v>
      </c>
      <c r="F18" s="17">
        <v>2024</v>
      </c>
      <c r="G18" s="17">
        <v>50</v>
      </c>
      <c r="H18" s="40">
        <v>2000</v>
      </c>
      <c r="I18" s="41">
        <f t="shared" si="7"/>
        <v>27</v>
      </c>
      <c r="J18" s="41">
        <f t="shared" si="8"/>
        <v>48.6</v>
      </c>
      <c r="K18" s="42">
        <f t="shared" si="9"/>
        <v>972</v>
      </c>
      <c r="L18" s="43">
        <f t="shared" si="10"/>
        <v>1028</v>
      </c>
      <c r="M18" s="43">
        <f t="shared" si="11"/>
        <v>2573856</v>
      </c>
      <c r="N18" s="43">
        <f t="shared" si="12"/>
        <v>2722144</v>
      </c>
      <c r="O18" s="43">
        <f t="shared" si="13"/>
        <v>5296000</v>
      </c>
    </row>
    <row r="19" spans="1:15" s="4" customFormat="1" ht="36.75" customHeight="1" x14ac:dyDescent="0.25">
      <c r="A19" s="39">
        <v>5</v>
      </c>
      <c r="B19" s="22" t="s">
        <v>55</v>
      </c>
      <c r="C19" s="22" t="s">
        <v>56</v>
      </c>
      <c r="D19" s="72">
        <v>1595</v>
      </c>
      <c r="E19" s="17">
        <v>1997</v>
      </c>
      <c r="F19" s="17">
        <v>2024</v>
      </c>
      <c r="G19" s="17">
        <v>50</v>
      </c>
      <c r="H19" s="40">
        <v>2000</v>
      </c>
      <c r="I19" s="41">
        <f t="shared" si="7"/>
        <v>27</v>
      </c>
      <c r="J19" s="41">
        <f t="shared" si="8"/>
        <v>48.6</v>
      </c>
      <c r="K19" s="42">
        <f t="shared" si="9"/>
        <v>972</v>
      </c>
      <c r="L19" s="43">
        <f t="shared" si="10"/>
        <v>1028</v>
      </c>
      <c r="M19" s="43">
        <f t="shared" si="11"/>
        <v>1550340</v>
      </c>
      <c r="N19" s="43">
        <f t="shared" si="12"/>
        <v>1639660</v>
      </c>
      <c r="O19" s="43">
        <f t="shared" si="13"/>
        <v>3190000</v>
      </c>
    </row>
    <row r="20" spans="1:15" s="4" customFormat="1" ht="36.75" customHeight="1" x14ac:dyDescent="0.25">
      <c r="A20" s="39">
        <v>6</v>
      </c>
      <c r="B20" s="22" t="s">
        <v>57</v>
      </c>
      <c r="C20" s="22" t="s">
        <v>48</v>
      </c>
      <c r="D20" s="72">
        <v>29655</v>
      </c>
      <c r="E20" s="17">
        <v>1997</v>
      </c>
      <c r="F20" s="17">
        <v>2024</v>
      </c>
      <c r="G20" s="17">
        <v>50</v>
      </c>
      <c r="H20" s="40">
        <v>2000</v>
      </c>
      <c r="I20" s="41">
        <f t="shared" si="7"/>
        <v>27</v>
      </c>
      <c r="J20" s="41">
        <f t="shared" si="8"/>
        <v>48.6</v>
      </c>
      <c r="K20" s="42">
        <f t="shared" si="9"/>
        <v>972</v>
      </c>
      <c r="L20" s="43">
        <f t="shared" si="10"/>
        <v>1028</v>
      </c>
      <c r="M20" s="43">
        <f t="shared" si="11"/>
        <v>28824660</v>
      </c>
      <c r="N20" s="43">
        <f t="shared" si="12"/>
        <v>30485340</v>
      </c>
      <c r="O20" s="43">
        <f t="shared" si="13"/>
        <v>59310000</v>
      </c>
    </row>
    <row r="21" spans="1:15" s="4" customFormat="1" ht="36.75" customHeight="1" x14ac:dyDescent="0.25">
      <c r="A21" s="39">
        <v>7</v>
      </c>
      <c r="B21" s="22" t="s">
        <v>59</v>
      </c>
      <c r="C21" s="22" t="s">
        <v>58</v>
      </c>
      <c r="D21" s="72">
        <v>24176</v>
      </c>
      <c r="E21" s="17">
        <v>1997</v>
      </c>
      <c r="F21" s="17">
        <v>2024</v>
      </c>
      <c r="G21" s="17">
        <v>50</v>
      </c>
      <c r="H21" s="40">
        <v>2000</v>
      </c>
      <c r="I21" s="41">
        <f t="shared" si="7"/>
        <v>27</v>
      </c>
      <c r="J21" s="41">
        <f t="shared" si="8"/>
        <v>48.6</v>
      </c>
      <c r="K21" s="42">
        <f t="shared" si="9"/>
        <v>972</v>
      </c>
      <c r="L21" s="43">
        <f t="shared" si="10"/>
        <v>1028</v>
      </c>
      <c r="M21" s="43">
        <f t="shared" si="11"/>
        <v>23499072</v>
      </c>
      <c r="N21" s="43">
        <f t="shared" si="12"/>
        <v>24852928</v>
      </c>
      <c r="O21" s="43">
        <f t="shared" si="13"/>
        <v>48352000</v>
      </c>
    </row>
    <row r="22" spans="1:15" s="4" customFormat="1" ht="49.5" x14ac:dyDescent="0.25">
      <c r="A22" s="39">
        <v>8</v>
      </c>
      <c r="B22" s="22" t="s">
        <v>60</v>
      </c>
      <c r="C22" s="22" t="s">
        <v>61</v>
      </c>
      <c r="D22" s="72">
        <v>3905</v>
      </c>
      <c r="E22" s="17">
        <v>1997</v>
      </c>
      <c r="F22" s="17">
        <v>2024</v>
      </c>
      <c r="G22" s="17">
        <v>50</v>
      </c>
      <c r="H22" s="40">
        <v>2000</v>
      </c>
      <c r="I22" s="41">
        <f t="shared" si="7"/>
        <v>27</v>
      </c>
      <c r="J22" s="41">
        <f t="shared" si="8"/>
        <v>48.6</v>
      </c>
      <c r="K22" s="42">
        <f t="shared" si="9"/>
        <v>972</v>
      </c>
      <c r="L22" s="43">
        <f t="shared" si="10"/>
        <v>1028</v>
      </c>
      <c r="M22" s="43">
        <f t="shared" si="11"/>
        <v>3795660</v>
      </c>
      <c r="N22" s="43">
        <f t="shared" si="12"/>
        <v>4014340</v>
      </c>
      <c r="O22" s="43">
        <f t="shared" si="13"/>
        <v>7810000</v>
      </c>
    </row>
    <row r="23" spans="1:15" s="4" customFormat="1" ht="36.75" customHeight="1" x14ac:dyDescent="0.25">
      <c r="A23" s="39">
        <v>9</v>
      </c>
      <c r="B23" s="22" t="s">
        <v>72</v>
      </c>
      <c r="C23" s="22" t="s">
        <v>62</v>
      </c>
      <c r="D23" s="72">
        <v>4864.3500000000004</v>
      </c>
      <c r="E23" s="17">
        <v>1997</v>
      </c>
      <c r="F23" s="17">
        <v>2024</v>
      </c>
      <c r="G23" s="17">
        <v>50</v>
      </c>
      <c r="H23" s="40">
        <v>1000</v>
      </c>
      <c r="I23" s="41">
        <f t="shared" si="7"/>
        <v>27</v>
      </c>
      <c r="J23" s="41">
        <f t="shared" si="8"/>
        <v>48.6</v>
      </c>
      <c r="K23" s="42">
        <f t="shared" si="9"/>
        <v>486</v>
      </c>
      <c r="L23" s="43">
        <f t="shared" si="10"/>
        <v>514</v>
      </c>
      <c r="M23" s="43">
        <f t="shared" si="11"/>
        <v>2364074.0999999996</v>
      </c>
      <c r="N23" s="43">
        <f t="shared" si="12"/>
        <v>2500275.9000000004</v>
      </c>
      <c r="O23" s="43">
        <f t="shared" si="13"/>
        <v>4864350</v>
      </c>
    </row>
    <row r="24" spans="1:15" s="4" customFormat="1" ht="36.75" customHeight="1" x14ac:dyDescent="0.25">
      <c r="A24" s="39">
        <v>10</v>
      </c>
      <c r="B24" s="22" t="s">
        <v>71</v>
      </c>
      <c r="C24" s="22" t="s">
        <v>63</v>
      </c>
      <c r="D24" s="72">
        <v>3700</v>
      </c>
      <c r="E24" s="17">
        <v>1997</v>
      </c>
      <c r="F24" s="17">
        <v>2024</v>
      </c>
      <c r="G24" s="17">
        <v>50</v>
      </c>
      <c r="H24" s="40">
        <v>1000</v>
      </c>
      <c r="I24" s="41">
        <f t="shared" si="7"/>
        <v>27</v>
      </c>
      <c r="J24" s="41">
        <f t="shared" si="8"/>
        <v>48.6</v>
      </c>
      <c r="K24" s="42">
        <f t="shared" si="9"/>
        <v>486</v>
      </c>
      <c r="L24" s="43">
        <f t="shared" si="10"/>
        <v>514</v>
      </c>
      <c r="M24" s="43">
        <f t="shared" si="11"/>
        <v>1798200</v>
      </c>
      <c r="N24" s="43">
        <f t="shared" si="12"/>
        <v>1901800</v>
      </c>
      <c r="O24" s="43">
        <f t="shared" si="13"/>
        <v>3700000</v>
      </c>
    </row>
    <row r="25" spans="1:15" s="4" customFormat="1" ht="36.75" customHeight="1" x14ac:dyDescent="0.25">
      <c r="A25" s="39">
        <v>11</v>
      </c>
      <c r="B25" s="22" t="s">
        <v>64</v>
      </c>
      <c r="C25" s="22" t="s">
        <v>65</v>
      </c>
      <c r="D25" s="72">
        <v>16727</v>
      </c>
      <c r="E25" s="17">
        <v>1997</v>
      </c>
      <c r="F25" s="17">
        <v>2024</v>
      </c>
      <c r="G25" s="17">
        <v>50</v>
      </c>
      <c r="H25" s="40">
        <v>2500</v>
      </c>
      <c r="I25" s="41">
        <f t="shared" si="7"/>
        <v>27</v>
      </c>
      <c r="J25" s="41">
        <f t="shared" si="8"/>
        <v>48.6</v>
      </c>
      <c r="K25" s="42">
        <f t="shared" si="9"/>
        <v>1215</v>
      </c>
      <c r="L25" s="43">
        <f t="shared" si="10"/>
        <v>1285</v>
      </c>
      <c r="M25" s="43">
        <f t="shared" si="11"/>
        <v>20323305</v>
      </c>
      <c r="N25" s="43">
        <f t="shared" si="12"/>
        <v>21494195</v>
      </c>
      <c r="O25" s="43">
        <f t="shared" si="13"/>
        <v>41817500</v>
      </c>
    </row>
    <row r="26" spans="1:15" s="4" customFormat="1" ht="36.75" customHeight="1" x14ac:dyDescent="0.25">
      <c r="A26" s="39">
        <v>12</v>
      </c>
      <c r="B26" s="22" t="s">
        <v>68</v>
      </c>
      <c r="C26" s="22" t="s">
        <v>67</v>
      </c>
      <c r="D26" s="72">
        <v>910</v>
      </c>
      <c r="E26" s="17">
        <v>1997</v>
      </c>
      <c r="F26" s="17">
        <v>2024</v>
      </c>
      <c r="G26" s="17">
        <v>50</v>
      </c>
      <c r="H26" s="40">
        <v>1250</v>
      </c>
      <c r="I26" s="41">
        <f t="shared" si="7"/>
        <v>27</v>
      </c>
      <c r="J26" s="41">
        <f t="shared" si="8"/>
        <v>48.6</v>
      </c>
      <c r="K26" s="42">
        <f t="shared" si="9"/>
        <v>607.5</v>
      </c>
      <c r="L26" s="43">
        <f t="shared" si="10"/>
        <v>642.5</v>
      </c>
      <c r="M26" s="43">
        <f t="shared" si="11"/>
        <v>552825</v>
      </c>
      <c r="N26" s="43">
        <f t="shared" si="12"/>
        <v>584675</v>
      </c>
      <c r="O26" s="43">
        <f t="shared" si="13"/>
        <v>1137500</v>
      </c>
    </row>
    <row r="27" spans="1:15" s="4" customFormat="1" ht="36.75" customHeight="1" x14ac:dyDescent="0.25">
      <c r="A27" s="39">
        <v>13</v>
      </c>
      <c r="B27" s="22" t="s">
        <v>66</v>
      </c>
      <c r="C27" s="22" t="s">
        <v>67</v>
      </c>
      <c r="D27" s="72">
        <v>1550</v>
      </c>
      <c r="E27" s="17">
        <v>1997</v>
      </c>
      <c r="F27" s="17">
        <v>2024</v>
      </c>
      <c r="G27" s="17">
        <v>50</v>
      </c>
      <c r="H27" s="40">
        <v>750</v>
      </c>
      <c r="I27" s="41">
        <f t="shared" si="7"/>
        <v>27</v>
      </c>
      <c r="J27" s="41">
        <f t="shared" si="8"/>
        <v>48.6</v>
      </c>
      <c r="K27" s="42">
        <f t="shared" si="9"/>
        <v>364.5</v>
      </c>
      <c r="L27" s="43">
        <f t="shared" si="10"/>
        <v>385.5</v>
      </c>
      <c r="M27" s="43">
        <f t="shared" si="11"/>
        <v>564975</v>
      </c>
      <c r="N27" s="43">
        <f t="shared" si="12"/>
        <v>597525</v>
      </c>
      <c r="O27" s="43">
        <f t="shared" si="13"/>
        <v>1162500</v>
      </c>
    </row>
    <row r="28" spans="1:15" s="4" customFormat="1" ht="36.75" customHeight="1" x14ac:dyDescent="0.25">
      <c r="A28" s="39">
        <v>14</v>
      </c>
      <c r="B28" s="22" t="s">
        <v>69</v>
      </c>
      <c r="C28" s="22" t="s">
        <v>67</v>
      </c>
      <c r="D28" s="72">
        <v>2110</v>
      </c>
      <c r="E28" s="17">
        <v>1997</v>
      </c>
      <c r="F28" s="17">
        <v>2024</v>
      </c>
      <c r="G28" s="17">
        <v>50</v>
      </c>
      <c r="H28" s="40">
        <v>500</v>
      </c>
      <c r="I28" s="41">
        <f t="shared" si="7"/>
        <v>27</v>
      </c>
      <c r="J28" s="41">
        <f t="shared" si="8"/>
        <v>48.6</v>
      </c>
      <c r="K28" s="42">
        <f t="shared" si="9"/>
        <v>243</v>
      </c>
      <c r="L28" s="43">
        <f t="shared" si="10"/>
        <v>257</v>
      </c>
      <c r="M28" s="43">
        <f t="shared" si="11"/>
        <v>512730</v>
      </c>
      <c r="N28" s="43">
        <f t="shared" si="12"/>
        <v>542270</v>
      </c>
      <c r="O28" s="43">
        <f t="shared" si="13"/>
        <v>1055000</v>
      </c>
    </row>
    <row r="29" spans="1:15" s="4" customFormat="1" ht="36.75" customHeight="1" x14ac:dyDescent="0.25">
      <c r="A29" s="39">
        <v>15</v>
      </c>
      <c r="B29" s="22" t="s">
        <v>73</v>
      </c>
      <c r="C29" s="22" t="s">
        <v>67</v>
      </c>
      <c r="D29" s="72">
        <v>2170</v>
      </c>
      <c r="E29" s="17">
        <v>1997</v>
      </c>
      <c r="F29" s="17">
        <v>2024</v>
      </c>
      <c r="G29" s="17">
        <v>50</v>
      </c>
      <c r="H29" s="40">
        <v>1000</v>
      </c>
      <c r="I29" s="41">
        <f t="shared" si="7"/>
        <v>27</v>
      </c>
      <c r="J29" s="41">
        <f t="shared" si="8"/>
        <v>48.6</v>
      </c>
      <c r="K29" s="42">
        <f t="shared" si="9"/>
        <v>486</v>
      </c>
      <c r="L29" s="43">
        <f t="shared" si="10"/>
        <v>514</v>
      </c>
      <c r="M29" s="43">
        <f t="shared" si="11"/>
        <v>1054620</v>
      </c>
      <c r="N29" s="43">
        <f t="shared" si="12"/>
        <v>1115380</v>
      </c>
      <c r="O29" s="43">
        <f t="shared" si="13"/>
        <v>2170000</v>
      </c>
    </row>
    <row r="30" spans="1:15" s="4" customFormat="1" ht="36.75" customHeight="1" x14ac:dyDescent="0.25">
      <c r="A30" s="39">
        <v>16</v>
      </c>
      <c r="B30" s="22" t="s">
        <v>70</v>
      </c>
      <c r="C30" s="22" t="s">
        <v>67</v>
      </c>
      <c r="D30" s="72">
        <v>771.67</v>
      </c>
      <c r="E30" s="17">
        <v>1997</v>
      </c>
      <c r="F30" s="17">
        <v>2024</v>
      </c>
      <c r="G30" s="17">
        <v>50</v>
      </c>
      <c r="H30" s="40">
        <v>500</v>
      </c>
      <c r="I30" s="41">
        <f t="shared" si="7"/>
        <v>27</v>
      </c>
      <c r="J30" s="41">
        <f t="shared" si="8"/>
        <v>48.6</v>
      </c>
      <c r="K30" s="42">
        <f t="shared" si="9"/>
        <v>243</v>
      </c>
      <c r="L30" s="43">
        <f t="shared" si="10"/>
        <v>257</v>
      </c>
      <c r="M30" s="43">
        <f t="shared" si="11"/>
        <v>187515.81</v>
      </c>
      <c r="N30" s="43">
        <f t="shared" si="12"/>
        <v>198319.19</v>
      </c>
      <c r="O30" s="43">
        <f t="shared" si="13"/>
        <v>385835</v>
      </c>
    </row>
    <row r="31" spans="1:15" s="4" customFormat="1" ht="36.75" customHeight="1" x14ac:dyDescent="0.25">
      <c r="A31" s="39">
        <v>17</v>
      </c>
      <c r="B31" s="22" t="s">
        <v>46</v>
      </c>
      <c r="C31" s="22"/>
      <c r="D31" s="72">
        <v>212.69</v>
      </c>
      <c r="E31" s="17">
        <v>1997</v>
      </c>
      <c r="F31" s="17">
        <v>2024</v>
      </c>
      <c r="G31" s="17">
        <v>50</v>
      </c>
      <c r="H31" s="40">
        <v>2000</v>
      </c>
      <c r="I31" s="41">
        <f t="shared" si="7"/>
        <v>27</v>
      </c>
      <c r="J31" s="41">
        <f t="shared" si="8"/>
        <v>48.6</v>
      </c>
      <c r="K31" s="42">
        <f t="shared" si="9"/>
        <v>972</v>
      </c>
      <c r="L31" s="43">
        <f t="shared" si="10"/>
        <v>1028</v>
      </c>
      <c r="M31" s="43">
        <f t="shared" si="11"/>
        <v>206734.68</v>
      </c>
      <c r="N31" s="43">
        <f t="shared" si="12"/>
        <v>218645.32</v>
      </c>
      <c r="O31" s="43">
        <f t="shared" si="13"/>
        <v>425380</v>
      </c>
    </row>
    <row r="32" spans="1:15" s="2" customFormat="1" x14ac:dyDescent="0.3">
      <c r="A32" s="20"/>
      <c r="B32" s="63" t="s">
        <v>32</v>
      </c>
      <c r="C32" s="63"/>
      <c r="D32" s="93">
        <f>SUM(D15:D31)</f>
        <v>165434.71000000002</v>
      </c>
      <c r="E32" s="21"/>
      <c r="F32" s="21"/>
      <c r="G32" s="44"/>
      <c r="H32" s="45"/>
      <c r="I32" s="44"/>
      <c r="J32" s="21"/>
      <c r="K32" s="46"/>
      <c r="L32" s="47"/>
      <c r="M32" s="94">
        <f>SUM(M15:M31)</f>
        <v>155585641.59</v>
      </c>
      <c r="N32" s="94">
        <f>SUM(N15:N31)</f>
        <v>164549423.41</v>
      </c>
      <c r="O32" s="94">
        <f>SUM(O15:O31)</f>
        <v>320135065</v>
      </c>
    </row>
    <row r="33" spans="1:18" x14ac:dyDescent="0.3">
      <c r="B33" s="4"/>
      <c r="C33" s="4"/>
      <c r="D33" s="4"/>
      <c r="E33" s="4"/>
      <c r="F33" s="4"/>
      <c r="G33" s="4"/>
      <c r="H33" s="4"/>
      <c r="I33" s="4"/>
      <c r="J33" s="4"/>
      <c r="K33" s="48"/>
      <c r="L33" s="49"/>
      <c r="M33" s="49"/>
      <c r="N33" s="4"/>
      <c r="O33" s="50"/>
      <c r="P33" s="51"/>
      <c r="Q33" s="52"/>
      <c r="R33" s="52"/>
    </row>
    <row r="34" spans="1:18" x14ac:dyDescent="0.3">
      <c r="B34" s="97" t="s">
        <v>16</v>
      </c>
      <c r="C34" s="97"/>
      <c r="D34" s="97"/>
      <c r="E34" s="98"/>
      <c r="F34" s="98"/>
      <c r="G34" s="98"/>
      <c r="H34" s="98"/>
      <c r="I34" s="4"/>
      <c r="J34" s="4"/>
      <c r="K34" s="50"/>
      <c r="L34" s="49"/>
      <c r="M34" s="49"/>
      <c r="N34" s="4"/>
      <c r="O34" s="50"/>
      <c r="P34" s="51"/>
      <c r="Q34" s="52"/>
      <c r="R34" s="52"/>
    </row>
    <row r="35" spans="1:18" x14ac:dyDescent="0.3">
      <c r="B35" s="3" t="s">
        <v>17</v>
      </c>
      <c r="C35" s="3"/>
      <c r="D35" s="53">
        <v>0</v>
      </c>
      <c r="E35" s="28"/>
      <c r="F35" s="28"/>
      <c r="G35" s="28"/>
      <c r="I35" s="4"/>
      <c r="J35" s="4"/>
      <c r="K35" s="48"/>
      <c r="L35" s="49"/>
      <c r="M35" s="49"/>
      <c r="N35" s="4"/>
      <c r="O35" s="50"/>
      <c r="P35" s="51"/>
      <c r="Q35" s="52"/>
      <c r="R35" s="52"/>
    </row>
    <row r="36" spans="1:18" x14ac:dyDescent="0.3">
      <c r="B36" s="3" t="s">
        <v>3</v>
      </c>
      <c r="C36" s="3"/>
      <c r="D36" s="54">
        <v>0</v>
      </c>
      <c r="E36" s="28"/>
      <c r="F36" s="28"/>
      <c r="G36" s="28"/>
      <c r="I36" s="4"/>
      <c r="J36" s="4"/>
      <c r="K36" s="48"/>
      <c r="L36" s="49"/>
      <c r="M36" s="49"/>
      <c r="N36" s="4"/>
      <c r="O36" s="50"/>
      <c r="P36" s="51"/>
      <c r="Q36" s="52"/>
      <c r="R36" s="52"/>
    </row>
    <row r="37" spans="1:18" x14ac:dyDescent="0.3">
      <c r="B37" s="3" t="s">
        <v>18</v>
      </c>
      <c r="C37" s="3"/>
      <c r="D37" s="55">
        <f>ROUND((D35*D36),0)</f>
        <v>0</v>
      </c>
      <c r="E37" s="28"/>
      <c r="F37" s="28"/>
      <c r="G37" s="28"/>
      <c r="I37" s="4"/>
      <c r="J37" s="4"/>
      <c r="K37" s="48"/>
      <c r="L37" s="49"/>
      <c r="M37" s="49"/>
      <c r="N37" s="4"/>
      <c r="O37" s="50"/>
      <c r="P37" s="51"/>
      <c r="Q37" s="52"/>
      <c r="R37" s="52"/>
    </row>
    <row r="38" spans="1:18" x14ac:dyDescent="0.3">
      <c r="B38" s="4"/>
      <c r="C38" s="4"/>
      <c r="D38" s="4"/>
      <c r="E38" s="4"/>
      <c r="F38" s="4"/>
      <c r="G38" s="4"/>
      <c r="H38" s="4"/>
      <c r="I38" s="4"/>
      <c r="J38" s="4"/>
      <c r="K38" s="48"/>
      <c r="L38" s="49"/>
      <c r="M38" s="49"/>
      <c r="N38" s="4"/>
      <c r="O38" s="50"/>
      <c r="P38" s="51"/>
      <c r="Q38" s="52"/>
      <c r="R38" s="52"/>
    </row>
    <row r="39" spans="1:18" ht="22.5" customHeight="1" x14ac:dyDescent="0.3">
      <c r="B39" s="30" t="s">
        <v>19</v>
      </c>
      <c r="C39" s="30"/>
      <c r="D39" s="30"/>
      <c r="E39" s="29"/>
      <c r="F39" s="29"/>
      <c r="G39" s="4"/>
      <c r="H39" s="4"/>
      <c r="I39" s="4"/>
      <c r="J39" s="4"/>
      <c r="K39" s="48"/>
      <c r="L39" s="49"/>
      <c r="M39" s="49"/>
      <c r="N39" s="4"/>
      <c r="O39" s="48"/>
      <c r="P39" s="51"/>
      <c r="Q39" s="49"/>
      <c r="R39" s="49"/>
    </row>
    <row r="40" spans="1:18" x14ac:dyDescent="0.3">
      <c r="B40" s="3" t="s">
        <v>2</v>
      </c>
      <c r="C40" s="3"/>
      <c r="D40" s="53">
        <v>0</v>
      </c>
      <c r="E40" s="28"/>
      <c r="F40" s="28"/>
      <c r="G40" s="4"/>
      <c r="H40" s="4"/>
      <c r="J40" s="16"/>
      <c r="K40" s="16"/>
      <c r="L40" s="56"/>
      <c r="M40" s="67"/>
      <c r="P40" s="57"/>
    </row>
    <row r="41" spans="1:18" x14ac:dyDescent="0.3">
      <c r="B41" s="3" t="s">
        <v>3</v>
      </c>
      <c r="C41" s="3"/>
      <c r="D41" s="54">
        <v>0</v>
      </c>
      <c r="E41" s="28"/>
      <c r="F41" s="28"/>
      <c r="G41" s="28"/>
      <c r="I41" s="50"/>
      <c r="J41" s="36"/>
      <c r="K41" s="36"/>
      <c r="L41" s="49"/>
      <c r="M41" s="67"/>
      <c r="P41" s="57"/>
    </row>
    <row r="42" spans="1:18" x14ac:dyDescent="0.3">
      <c r="B42" s="3" t="s">
        <v>18</v>
      </c>
      <c r="C42" s="3"/>
      <c r="D42" s="55">
        <f>ROUND((D40*D41),0)</f>
        <v>0</v>
      </c>
      <c r="E42" s="28"/>
      <c r="F42" s="28"/>
      <c r="G42" s="28"/>
      <c r="I42" s="6"/>
      <c r="J42" s="6"/>
      <c r="K42" s="58"/>
      <c r="M42" s="67"/>
      <c r="P42" s="57"/>
    </row>
    <row r="43" spans="1:18" x14ac:dyDescent="0.3">
      <c r="B43" s="28"/>
      <c r="C43" s="28"/>
      <c r="D43" s="28"/>
      <c r="E43" s="28"/>
      <c r="F43" s="28"/>
      <c r="G43" s="28"/>
      <c r="H43" s="35"/>
      <c r="I43" s="6"/>
      <c r="J43" s="6"/>
      <c r="K43" s="58"/>
      <c r="M43" s="67"/>
      <c r="P43" s="57"/>
    </row>
    <row r="44" spans="1:18" x14ac:dyDescent="0.3">
      <c r="B44" s="14"/>
      <c r="C44" s="14"/>
      <c r="D44" s="59" t="s">
        <v>20</v>
      </c>
      <c r="E44" s="6"/>
      <c r="F44" s="6"/>
      <c r="J44" s="6"/>
      <c r="K44" s="58"/>
      <c r="L44" s="69"/>
      <c r="M44" s="67"/>
      <c r="P44" s="57"/>
    </row>
    <row r="45" spans="1:18" x14ac:dyDescent="0.3">
      <c r="B45" s="14" t="s">
        <v>0</v>
      </c>
      <c r="C45" s="14"/>
      <c r="D45" s="74">
        <f>+D12</f>
        <v>98734495.5</v>
      </c>
      <c r="E45" s="35"/>
      <c r="F45" s="35"/>
      <c r="K45" s="70"/>
      <c r="L45" s="69"/>
      <c r="M45" s="57"/>
    </row>
    <row r="46" spans="1:18" x14ac:dyDescent="0.3">
      <c r="B46" s="14" t="s">
        <v>4</v>
      </c>
      <c r="C46" s="14"/>
      <c r="D46" s="74">
        <f>+N32</f>
        <v>164549423.41</v>
      </c>
      <c r="E46" s="35"/>
      <c r="F46" s="35"/>
      <c r="J46" s="35"/>
      <c r="K46" s="71"/>
      <c r="L46" s="69"/>
      <c r="M46" s="57"/>
      <c r="P46" s="57"/>
    </row>
    <row r="47" spans="1:18" ht="33" x14ac:dyDescent="0.3">
      <c r="B47" s="14" t="s">
        <v>21</v>
      </c>
      <c r="C47" s="14"/>
      <c r="D47" s="60">
        <f>D37</f>
        <v>0</v>
      </c>
      <c r="E47" s="35"/>
      <c r="F47" s="35"/>
      <c r="J47" s="35"/>
      <c r="K47" s="69"/>
      <c r="L47" s="69"/>
      <c r="M47" s="57"/>
      <c r="P47" s="57"/>
    </row>
    <row r="48" spans="1:18" ht="49.5" x14ac:dyDescent="0.3">
      <c r="A48" s="5"/>
      <c r="B48" s="14" t="s">
        <v>28</v>
      </c>
      <c r="C48" s="14"/>
      <c r="D48" s="60">
        <v>0</v>
      </c>
      <c r="E48" s="35"/>
      <c r="F48" s="35"/>
      <c r="J48" s="35"/>
      <c r="K48" s="35"/>
      <c r="L48" s="69"/>
      <c r="M48" s="57"/>
      <c r="P48" s="57"/>
    </row>
    <row r="49" spans="1:18" x14ac:dyDescent="0.3">
      <c r="A49" s="5"/>
      <c r="B49" s="15" t="s">
        <v>22</v>
      </c>
      <c r="C49" s="15"/>
      <c r="D49" s="75">
        <f>+D45+D46</f>
        <v>263283918.91</v>
      </c>
      <c r="E49" s="61"/>
      <c r="F49" s="61"/>
      <c r="G49" s="2"/>
      <c r="K49" s="34"/>
    </row>
    <row r="50" spans="1:18" x14ac:dyDescent="0.3">
      <c r="A50" s="5"/>
      <c r="B50" s="15" t="s">
        <v>23</v>
      </c>
      <c r="C50" s="15"/>
      <c r="D50" s="75">
        <f>MROUND(D49*90%,1)</f>
        <v>236955527</v>
      </c>
      <c r="E50" s="61"/>
      <c r="F50" s="61"/>
      <c r="G50" s="2"/>
      <c r="K50" s="34"/>
    </row>
    <row r="51" spans="1:18" x14ac:dyDescent="0.3">
      <c r="A51" s="5"/>
      <c r="B51" s="15" t="s">
        <v>24</v>
      </c>
      <c r="C51" s="15"/>
      <c r="D51" s="75">
        <f>MROUND(D49*80%,1)</f>
        <v>210627135</v>
      </c>
      <c r="E51" s="61"/>
      <c r="F51" s="61"/>
      <c r="G51" s="2"/>
      <c r="K51" s="34"/>
    </row>
    <row r="52" spans="1:18" x14ac:dyDescent="0.3">
      <c r="A52" s="5"/>
      <c r="B52" s="15" t="s">
        <v>25</v>
      </c>
      <c r="C52" s="15"/>
      <c r="D52" s="75">
        <f>+O32</f>
        <v>320135065</v>
      </c>
      <c r="E52" s="61"/>
      <c r="F52" s="61"/>
      <c r="G52" s="2"/>
      <c r="P52" s="62"/>
      <c r="R52" s="24"/>
    </row>
    <row r="53" spans="1:18" x14ac:dyDescent="0.3">
      <c r="A53" s="5"/>
      <c r="B53" s="14" t="s">
        <v>27</v>
      </c>
      <c r="C53" s="14"/>
      <c r="D53" s="75">
        <f>+D46+N10</f>
        <v>238490590.03999999</v>
      </c>
      <c r="R53" s="24"/>
    </row>
    <row r="54" spans="1:18" x14ac:dyDescent="0.3">
      <c r="A54" s="5"/>
      <c r="R54" s="24"/>
    </row>
    <row r="55" spans="1:18" x14ac:dyDescent="0.3">
      <c r="A55" s="5"/>
      <c r="P55" s="26"/>
      <c r="R55" s="24"/>
    </row>
    <row r="56" spans="1:18" x14ac:dyDescent="0.3">
      <c r="A56" s="5"/>
      <c r="D56" s="102"/>
      <c r="P56" s="26"/>
      <c r="R56" s="24"/>
    </row>
    <row r="57" spans="1:18" x14ac:dyDescent="0.3">
      <c r="A57" s="5"/>
    </row>
    <row r="58" spans="1:18" x14ac:dyDescent="0.3">
      <c r="A58" s="5"/>
    </row>
    <row r="59" spans="1:18" x14ac:dyDescent="0.3">
      <c r="A59" s="5"/>
    </row>
    <row r="60" spans="1:18" x14ac:dyDescent="0.3">
      <c r="A60" s="5"/>
      <c r="D60" s="3" t="s">
        <v>35</v>
      </c>
      <c r="E60" s="3"/>
      <c r="F60" s="3"/>
      <c r="G60" s="3"/>
      <c r="H60" s="3"/>
      <c r="I60" s="3"/>
      <c r="K60" s="7"/>
      <c r="N60" s="32"/>
      <c r="O60" s="32"/>
      <c r="P60" s="32"/>
    </row>
    <row r="61" spans="1:18" x14ac:dyDescent="0.3">
      <c r="A61" s="5"/>
      <c r="D61" s="3" t="s">
        <v>36</v>
      </c>
      <c r="E61" s="3">
        <v>154.69999999999999</v>
      </c>
      <c r="F61" s="3" t="s">
        <v>37</v>
      </c>
      <c r="G61" s="3"/>
      <c r="H61" s="3"/>
      <c r="I61" s="3"/>
      <c r="K61" s="7"/>
    </row>
    <row r="62" spans="1:18" x14ac:dyDescent="0.3">
      <c r="A62" s="5"/>
      <c r="D62" s="77" t="s">
        <v>38</v>
      </c>
      <c r="E62" s="3">
        <v>75.400000000000006</v>
      </c>
      <c r="F62" s="3" t="s">
        <v>37</v>
      </c>
      <c r="G62" s="3"/>
      <c r="H62" s="3"/>
      <c r="I62" s="3"/>
      <c r="K62" s="7"/>
    </row>
    <row r="63" spans="1:18" x14ac:dyDescent="0.3">
      <c r="A63" s="5"/>
      <c r="D63" s="77" t="s">
        <v>39</v>
      </c>
      <c r="E63" s="3">
        <v>18.600000000000001</v>
      </c>
      <c r="F63" s="3" t="s">
        <v>37</v>
      </c>
      <c r="G63" s="3"/>
      <c r="H63" s="3"/>
      <c r="I63" s="3"/>
      <c r="K63" s="7"/>
    </row>
    <row r="64" spans="1:18" x14ac:dyDescent="0.3">
      <c r="A64" s="5"/>
      <c r="D64" s="77" t="s">
        <v>40</v>
      </c>
      <c r="E64" s="3">
        <v>15</v>
      </c>
      <c r="F64" s="3" t="s">
        <v>37</v>
      </c>
      <c r="G64" s="3"/>
      <c r="H64" s="3"/>
      <c r="I64" s="3"/>
      <c r="K64" s="7"/>
    </row>
    <row r="65" spans="1:11" x14ac:dyDescent="0.3">
      <c r="A65" s="5"/>
      <c r="D65" s="77" t="s">
        <v>41</v>
      </c>
      <c r="E65" s="3">
        <v>46.7</v>
      </c>
      <c r="F65" s="3"/>
      <c r="G65" s="3"/>
      <c r="H65" s="3"/>
      <c r="I65" s="3"/>
      <c r="K65" s="7"/>
    </row>
    <row r="66" spans="1:11" x14ac:dyDescent="0.3">
      <c r="A66" s="5"/>
      <c r="D66" s="77"/>
      <c r="E66" s="3"/>
      <c r="F66" s="3"/>
      <c r="G66" s="3"/>
      <c r="H66" s="3"/>
      <c r="I66" s="3"/>
      <c r="K66" s="7"/>
    </row>
    <row r="67" spans="1:11" x14ac:dyDescent="0.3">
      <c r="A67" s="5"/>
      <c r="D67" s="3" t="s">
        <v>35</v>
      </c>
      <c r="E67" s="3"/>
      <c r="F67" s="3"/>
      <c r="G67" s="3"/>
      <c r="H67" s="3"/>
      <c r="I67" s="3"/>
      <c r="K67" s="7"/>
    </row>
    <row r="68" spans="1:11" x14ac:dyDescent="0.3">
      <c r="A68" s="5"/>
      <c r="D68" s="77" t="s">
        <v>42</v>
      </c>
      <c r="E68" s="3">
        <v>5410</v>
      </c>
      <c r="F68" s="3" t="s">
        <v>45</v>
      </c>
      <c r="G68" s="3">
        <v>1</v>
      </c>
      <c r="H68" s="78">
        <f>+G68*E68</f>
        <v>5410</v>
      </c>
      <c r="I68" s="3"/>
      <c r="K68" s="7"/>
    </row>
    <row r="69" spans="1:11" x14ac:dyDescent="0.3">
      <c r="A69" s="5"/>
      <c r="D69" s="77" t="s">
        <v>43</v>
      </c>
      <c r="E69" s="3">
        <v>230</v>
      </c>
      <c r="F69" s="3" t="s">
        <v>45</v>
      </c>
      <c r="G69" s="3">
        <v>1</v>
      </c>
      <c r="H69" s="78">
        <f t="shared" ref="H69:H74" si="14">+G69*E69</f>
        <v>230</v>
      </c>
      <c r="I69" s="3"/>
      <c r="K69" s="7"/>
    </row>
    <row r="70" spans="1:11" x14ac:dyDescent="0.3">
      <c r="A70" s="5"/>
      <c r="D70" s="77" t="s">
        <v>38</v>
      </c>
      <c r="E70" s="3">
        <v>74.400000000000006</v>
      </c>
      <c r="F70" s="3" t="s">
        <v>37</v>
      </c>
      <c r="G70" s="3">
        <v>101.17</v>
      </c>
      <c r="H70" s="78">
        <f t="shared" si="14"/>
        <v>7527.0480000000007</v>
      </c>
      <c r="I70" s="3"/>
    </row>
    <row r="71" spans="1:11" x14ac:dyDescent="0.3">
      <c r="A71" s="5"/>
      <c r="D71" s="77" t="s">
        <v>39</v>
      </c>
      <c r="E71" s="3">
        <v>18.600000000000001</v>
      </c>
      <c r="F71" s="3" t="s">
        <v>37</v>
      </c>
      <c r="G71" s="3">
        <v>101.17</v>
      </c>
      <c r="H71" s="78">
        <f t="shared" si="14"/>
        <v>1881.7620000000002</v>
      </c>
      <c r="I71" s="3"/>
    </row>
    <row r="72" spans="1:11" x14ac:dyDescent="0.3">
      <c r="A72" s="5"/>
      <c r="D72" s="77" t="s">
        <v>40</v>
      </c>
      <c r="E72" s="3">
        <v>15</v>
      </c>
      <c r="F72" s="3" t="s">
        <v>37</v>
      </c>
      <c r="G72" s="3">
        <v>101.17</v>
      </c>
      <c r="H72" s="78">
        <f t="shared" si="14"/>
        <v>1517.55</v>
      </c>
      <c r="I72" s="3"/>
    </row>
    <row r="73" spans="1:11" x14ac:dyDescent="0.3">
      <c r="A73" s="5"/>
      <c r="D73" s="77" t="s">
        <v>41</v>
      </c>
      <c r="E73" s="3">
        <v>46.7</v>
      </c>
      <c r="F73" s="3" t="s">
        <v>37</v>
      </c>
      <c r="G73" s="3">
        <v>101.17</v>
      </c>
      <c r="H73" s="78">
        <f t="shared" si="14"/>
        <v>4724.6390000000001</v>
      </c>
      <c r="I73" s="3"/>
    </row>
    <row r="74" spans="1:11" x14ac:dyDescent="0.3">
      <c r="A74" s="5"/>
      <c r="D74" s="77" t="s">
        <v>44</v>
      </c>
      <c r="E74" s="3">
        <v>650</v>
      </c>
      <c r="F74" s="3" t="s">
        <v>45</v>
      </c>
      <c r="G74" s="3">
        <v>1</v>
      </c>
      <c r="H74" s="78">
        <f t="shared" si="14"/>
        <v>650</v>
      </c>
      <c r="I74" s="3"/>
    </row>
    <row r="75" spans="1:11" x14ac:dyDescent="0.3">
      <c r="A75" s="5"/>
      <c r="D75" s="3"/>
      <c r="E75" s="3"/>
      <c r="F75" s="3"/>
      <c r="G75" s="3"/>
      <c r="H75" s="79">
        <f>SUM(H68:H74)</f>
        <v>21940.999</v>
      </c>
      <c r="I75" s="80">
        <f>+H75-D10</f>
        <v>0</v>
      </c>
    </row>
    <row r="76" spans="1:11" x14ac:dyDescent="0.3">
      <c r="A76" s="5"/>
    </row>
    <row r="77" spans="1:11" x14ac:dyDescent="0.3">
      <c r="A77" s="5"/>
    </row>
    <row r="78" spans="1:11" x14ac:dyDescent="0.3">
      <c r="A78" s="5"/>
    </row>
    <row r="79" spans="1:11" x14ac:dyDescent="0.3">
      <c r="A79" s="5"/>
    </row>
    <row r="80" spans="1:11" x14ac:dyDescent="0.3">
      <c r="A80" s="5"/>
    </row>
    <row r="81" spans="1:1" x14ac:dyDescent="0.3">
      <c r="A81" s="5"/>
    </row>
    <row r="82" spans="1:1" x14ac:dyDescent="0.3">
      <c r="A82" s="5"/>
    </row>
    <row r="83" spans="1:1" x14ac:dyDescent="0.3">
      <c r="A83" s="5"/>
    </row>
    <row r="84" spans="1:1" x14ac:dyDescent="0.3">
      <c r="A84" s="5"/>
    </row>
    <row r="85" spans="1:1" x14ac:dyDescent="0.3">
      <c r="A85" s="5"/>
    </row>
    <row r="86" spans="1:1" x14ac:dyDescent="0.3">
      <c r="A86" s="5"/>
    </row>
    <row r="87" spans="1:1" x14ac:dyDescent="0.3">
      <c r="A87" s="5"/>
    </row>
    <row r="88" spans="1:1" x14ac:dyDescent="0.3">
      <c r="A88" s="5"/>
    </row>
    <row r="89" spans="1:1" x14ac:dyDescent="0.3">
      <c r="A89" s="5"/>
    </row>
    <row r="90" spans="1:1" x14ac:dyDescent="0.3">
      <c r="A90" s="5"/>
    </row>
    <row r="91" spans="1:1" x14ac:dyDescent="0.3">
      <c r="A91" s="5"/>
    </row>
    <row r="92" spans="1:1" x14ac:dyDescent="0.3">
      <c r="A92" s="5"/>
    </row>
    <row r="93" spans="1:1" x14ac:dyDescent="0.3">
      <c r="A93" s="5"/>
    </row>
    <row r="94" spans="1:1" x14ac:dyDescent="0.3">
      <c r="A94" s="5"/>
    </row>
    <row r="95" spans="1:1" x14ac:dyDescent="0.3">
      <c r="A95" s="5"/>
    </row>
    <row r="96" spans="1:1" x14ac:dyDescent="0.3">
      <c r="A96" s="5"/>
    </row>
    <row r="97" spans="1:1" x14ac:dyDescent="0.3">
      <c r="A97" s="5"/>
    </row>
    <row r="98" spans="1:1" x14ac:dyDescent="0.3">
      <c r="A98" s="5"/>
    </row>
    <row r="99" spans="1:1" x14ac:dyDescent="0.3">
      <c r="A99" s="5"/>
    </row>
    <row r="100" spans="1:1" x14ac:dyDescent="0.3">
      <c r="A100" s="5"/>
    </row>
    <row r="101" spans="1:1" x14ac:dyDescent="0.3">
      <c r="A101" s="5"/>
    </row>
    <row r="102" spans="1:1" x14ac:dyDescent="0.3">
      <c r="A102" s="5"/>
    </row>
    <row r="103" spans="1:1" x14ac:dyDescent="0.3">
      <c r="A103" s="5"/>
    </row>
    <row r="104" spans="1:1" x14ac:dyDescent="0.3">
      <c r="A104" s="5"/>
    </row>
    <row r="105" spans="1:1" x14ac:dyDescent="0.3">
      <c r="A105" s="5"/>
    </row>
    <row r="106" spans="1:1" x14ac:dyDescent="0.3">
      <c r="A106" s="5"/>
    </row>
    <row r="107" spans="1:1" x14ac:dyDescent="0.3">
      <c r="A107" s="5"/>
    </row>
    <row r="108" spans="1:1" x14ac:dyDescent="0.3">
      <c r="A108" s="5"/>
    </row>
    <row r="109" spans="1:1" x14ac:dyDescent="0.3">
      <c r="A109" s="5"/>
    </row>
    <row r="110" spans="1:1" x14ac:dyDescent="0.3">
      <c r="A110" s="5"/>
    </row>
    <row r="111" spans="1:1" x14ac:dyDescent="0.3">
      <c r="A111" s="5"/>
    </row>
    <row r="112" spans="1:1" x14ac:dyDescent="0.3">
      <c r="A112" s="5"/>
    </row>
    <row r="113" spans="1:1" x14ac:dyDescent="0.3">
      <c r="A113" s="5"/>
    </row>
    <row r="114" spans="1:1" x14ac:dyDescent="0.3">
      <c r="A114" s="5"/>
    </row>
    <row r="115" spans="1:1" x14ac:dyDescent="0.3">
      <c r="A115" s="5"/>
    </row>
    <row r="116" spans="1:1" x14ac:dyDescent="0.3">
      <c r="A116" s="5"/>
    </row>
    <row r="117" spans="1:1" x14ac:dyDescent="0.3">
      <c r="A117" s="5"/>
    </row>
    <row r="118" spans="1:1" x14ac:dyDescent="0.3">
      <c r="A118" s="5"/>
    </row>
    <row r="119" spans="1:1" x14ac:dyDescent="0.3">
      <c r="A119" s="5"/>
    </row>
    <row r="120" spans="1:1" x14ac:dyDescent="0.3">
      <c r="A120" s="5"/>
    </row>
    <row r="121" spans="1:1" x14ac:dyDescent="0.3">
      <c r="A121" s="5"/>
    </row>
    <row r="122" spans="1:1" x14ac:dyDescent="0.3">
      <c r="A122" s="5"/>
    </row>
    <row r="123" spans="1:1" x14ac:dyDescent="0.3">
      <c r="A123" s="5"/>
    </row>
    <row r="124" spans="1:1" x14ac:dyDescent="0.3">
      <c r="A124" s="5"/>
    </row>
    <row r="125" spans="1:1" x14ac:dyDescent="0.3">
      <c r="A125" s="5"/>
    </row>
    <row r="126" spans="1:1" x14ac:dyDescent="0.3">
      <c r="A126" s="5"/>
    </row>
    <row r="127" spans="1:1" x14ac:dyDescent="0.3">
      <c r="A127" s="5"/>
    </row>
    <row r="128" spans="1:1" x14ac:dyDescent="0.3">
      <c r="A128" s="5"/>
    </row>
    <row r="129" spans="1:1" x14ac:dyDescent="0.3">
      <c r="A129" s="5"/>
    </row>
    <row r="130" spans="1:1" x14ac:dyDescent="0.3">
      <c r="A130" s="5"/>
    </row>
    <row r="131" spans="1:1" x14ac:dyDescent="0.3">
      <c r="A131" s="5"/>
    </row>
    <row r="132" spans="1:1" x14ac:dyDescent="0.3">
      <c r="A132" s="5"/>
    </row>
    <row r="133" spans="1:1" x14ac:dyDescent="0.3">
      <c r="A133" s="5"/>
    </row>
    <row r="134" spans="1:1" x14ac:dyDescent="0.3">
      <c r="A134" s="5"/>
    </row>
    <row r="135" spans="1:1" x14ac:dyDescent="0.3">
      <c r="A135" s="5"/>
    </row>
    <row r="136" spans="1:1" x14ac:dyDescent="0.3">
      <c r="A136" s="5"/>
    </row>
    <row r="137" spans="1:1" x14ac:dyDescent="0.3">
      <c r="A137" s="5"/>
    </row>
    <row r="138" spans="1:1" x14ac:dyDescent="0.3">
      <c r="A138" s="5"/>
    </row>
    <row r="139" spans="1:1" x14ac:dyDescent="0.3">
      <c r="A139" s="5"/>
    </row>
    <row r="140" spans="1:1" x14ac:dyDescent="0.3">
      <c r="A140" s="5"/>
    </row>
    <row r="141" spans="1:1" x14ac:dyDescent="0.3">
      <c r="A141" s="5"/>
    </row>
    <row r="142" spans="1:1" x14ac:dyDescent="0.3">
      <c r="A142" s="5"/>
    </row>
    <row r="143" spans="1:1" x14ac:dyDescent="0.3">
      <c r="A143" s="5"/>
    </row>
    <row r="144" spans="1:1" x14ac:dyDescent="0.3">
      <c r="A144" s="5"/>
    </row>
    <row r="145" spans="1:1" x14ac:dyDescent="0.3">
      <c r="A145" s="5"/>
    </row>
    <row r="146" spans="1:1" x14ac:dyDescent="0.3">
      <c r="A146" s="5"/>
    </row>
    <row r="147" spans="1:1" x14ac:dyDescent="0.3">
      <c r="A147" s="5"/>
    </row>
    <row r="148" spans="1:1" x14ac:dyDescent="0.3">
      <c r="A148" s="5"/>
    </row>
    <row r="149" spans="1:1" x14ac:dyDescent="0.3">
      <c r="A149" s="5"/>
    </row>
    <row r="150" spans="1:1" x14ac:dyDescent="0.3">
      <c r="A150" s="5"/>
    </row>
    <row r="151" spans="1:1" x14ac:dyDescent="0.3">
      <c r="A151" s="5"/>
    </row>
    <row r="152" spans="1:1" x14ac:dyDescent="0.3">
      <c r="A152" s="5"/>
    </row>
    <row r="153" spans="1:1" x14ac:dyDescent="0.3">
      <c r="A153" s="5"/>
    </row>
    <row r="154" spans="1:1" x14ac:dyDescent="0.3">
      <c r="A154" s="5"/>
    </row>
    <row r="155" spans="1:1" x14ac:dyDescent="0.3">
      <c r="A155" s="5"/>
    </row>
    <row r="156" spans="1:1" x14ac:dyDescent="0.3">
      <c r="A156" s="5"/>
    </row>
    <row r="157" spans="1:1" x14ac:dyDescent="0.3">
      <c r="A157" s="5"/>
    </row>
    <row r="158" spans="1:1" x14ac:dyDescent="0.3">
      <c r="A158" s="5"/>
    </row>
    <row r="159" spans="1:1" x14ac:dyDescent="0.3">
      <c r="A159" s="5"/>
    </row>
    <row r="160" spans="1:1" x14ac:dyDescent="0.3">
      <c r="A160" s="5"/>
    </row>
  </sheetData>
  <autoFilter ref="A14:O32" xr:uid="{00000000-0001-0000-0200-000000000000}"/>
  <mergeCells count="2">
    <mergeCell ref="B34:H34"/>
    <mergeCell ref="L9:N9"/>
  </mergeCells>
  <printOptions horizontalCentered="1"/>
  <pageMargins left="0.11811023622047245" right="0.11811023622047245" top="0.74803149606299213" bottom="0.74803149606299213" header="0.31496062992125984" footer="0.31496062992125984"/>
  <pageSetup scale="85" orientation="landscape" r:id="rId1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A1512-F16D-4F35-9A85-B521AAAD7F4A}">
  <dimension ref="B2:P20"/>
  <sheetViews>
    <sheetView workbookViewId="0">
      <selection activeCell="B2" sqref="B2:P20"/>
    </sheetView>
  </sheetViews>
  <sheetFormatPr defaultRowHeight="15" x14ac:dyDescent="0.25"/>
  <cols>
    <col min="2" max="2" width="5.85546875" bestFit="1" customWidth="1"/>
    <col min="3" max="3" width="24.28515625" customWidth="1"/>
    <col min="4" max="4" width="22.42578125" hidden="1" customWidth="1"/>
    <col min="5" max="5" width="11.140625" bestFit="1" customWidth="1"/>
    <col min="6" max="8" width="0" hidden="1" customWidth="1"/>
    <col min="9" max="9" width="9.140625" customWidth="1"/>
    <col min="10" max="12" width="9.140625" hidden="1" customWidth="1"/>
    <col min="14" max="16" width="12.140625" bestFit="1" customWidth="1"/>
  </cols>
  <sheetData>
    <row r="2" spans="2:16" ht="99" x14ac:dyDescent="0.25">
      <c r="B2" s="20" t="s">
        <v>29</v>
      </c>
      <c r="C2" s="64" t="s">
        <v>5</v>
      </c>
      <c r="D2" s="64" t="s">
        <v>33</v>
      </c>
      <c r="E2" s="18" t="s">
        <v>34</v>
      </c>
      <c r="F2" s="18" t="s">
        <v>30</v>
      </c>
      <c r="G2" s="18" t="s">
        <v>6</v>
      </c>
      <c r="H2" s="18" t="s">
        <v>7</v>
      </c>
      <c r="I2" s="23" t="s">
        <v>8</v>
      </c>
      <c r="J2" s="19" t="s">
        <v>9</v>
      </c>
      <c r="K2" s="19" t="s">
        <v>10</v>
      </c>
      <c r="L2" s="19" t="s">
        <v>11</v>
      </c>
      <c r="M2" s="25" t="s">
        <v>12</v>
      </c>
      <c r="N2" s="66" t="s">
        <v>13</v>
      </c>
      <c r="O2" s="25" t="s">
        <v>14</v>
      </c>
      <c r="P2" s="25" t="s">
        <v>15</v>
      </c>
    </row>
    <row r="3" spans="2:16" ht="49.5" x14ac:dyDescent="0.25">
      <c r="B3" s="39">
        <v>1</v>
      </c>
      <c r="C3" s="22" t="s">
        <v>47</v>
      </c>
      <c r="D3" s="22" t="s">
        <v>48</v>
      </c>
      <c r="E3" s="72">
        <v>38320</v>
      </c>
      <c r="F3" s="17">
        <v>1997</v>
      </c>
      <c r="G3" s="17">
        <v>2024</v>
      </c>
      <c r="H3" s="17">
        <v>50</v>
      </c>
      <c r="I3" s="40">
        <v>2000</v>
      </c>
      <c r="J3" s="41">
        <f t="shared" ref="J3:J19" si="0">G3-F3</f>
        <v>27</v>
      </c>
      <c r="K3" s="41">
        <f t="shared" ref="K3:K19" si="1">IF(J3&gt;=5,90*J3/H3,0)</f>
        <v>48.6</v>
      </c>
      <c r="L3" s="42">
        <f t="shared" ref="L3:L19" si="2">I3/100*K3</f>
        <v>972</v>
      </c>
      <c r="M3" s="43">
        <f t="shared" ref="M3:M19" si="3">+I3-L3</f>
        <v>1028</v>
      </c>
      <c r="N3" s="43">
        <f t="shared" ref="N3:N19" si="4">P3-O3</f>
        <v>37247040</v>
      </c>
      <c r="O3" s="43">
        <f t="shared" ref="O3:O19" si="5">+M3*E3</f>
        <v>39392960</v>
      </c>
      <c r="P3" s="43">
        <f t="shared" ref="P3:P19" si="6">+E3*I3</f>
        <v>76640000</v>
      </c>
    </row>
    <row r="4" spans="2:16" ht="33" x14ac:dyDescent="0.25">
      <c r="B4" s="39">
        <v>2</v>
      </c>
      <c r="C4" s="22" t="s">
        <v>49</v>
      </c>
      <c r="D4" s="22" t="s">
        <v>50</v>
      </c>
      <c r="E4" s="72">
        <v>30699</v>
      </c>
      <c r="F4" s="17">
        <v>1997</v>
      </c>
      <c r="G4" s="17">
        <v>2024</v>
      </c>
      <c r="H4" s="17">
        <v>50</v>
      </c>
      <c r="I4" s="40">
        <v>2000</v>
      </c>
      <c r="J4" s="41">
        <f t="shared" si="0"/>
        <v>27</v>
      </c>
      <c r="K4" s="41">
        <f t="shared" si="1"/>
        <v>48.6</v>
      </c>
      <c r="L4" s="42">
        <f t="shared" si="2"/>
        <v>972</v>
      </c>
      <c r="M4" s="43">
        <f t="shared" si="3"/>
        <v>1028</v>
      </c>
      <c r="N4" s="43">
        <f t="shared" si="4"/>
        <v>29839428</v>
      </c>
      <c r="O4" s="43">
        <f t="shared" si="5"/>
        <v>31558572</v>
      </c>
      <c r="P4" s="43">
        <f t="shared" si="6"/>
        <v>61398000</v>
      </c>
    </row>
    <row r="5" spans="2:16" ht="33" x14ac:dyDescent="0.25">
      <c r="B5" s="39">
        <v>3</v>
      </c>
      <c r="C5" s="22" t="s">
        <v>51</v>
      </c>
      <c r="D5" s="22" t="s">
        <v>52</v>
      </c>
      <c r="E5" s="72">
        <v>1421</v>
      </c>
      <c r="F5" s="17">
        <v>1997</v>
      </c>
      <c r="G5" s="17">
        <v>2024</v>
      </c>
      <c r="H5" s="17">
        <v>50</v>
      </c>
      <c r="I5" s="40">
        <v>1000</v>
      </c>
      <c r="J5" s="41">
        <f t="shared" si="0"/>
        <v>27</v>
      </c>
      <c r="K5" s="41">
        <f t="shared" si="1"/>
        <v>48.6</v>
      </c>
      <c r="L5" s="42">
        <f t="shared" si="2"/>
        <v>486</v>
      </c>
      <c r="M5" s="43">
        <f t="shared" si="3"/>
        <v>514</v>
      </c>
      <c r="N5" s="43">
        <f t="shared" si="4"/>
        <v>690606</v>
      </c>
      <c r="O5" s="43">
        <f t="shared" si="5"/>
        <v>730394</v>
      </c>
      <c r="P5" s="43">
        <f t="shared" si="6"/>
        <v>1421000</v>
      </c>
    </row>
    <row r="6" spans="2:16" ht="33" x14ac:dyDescent="0.25">
      <c r="B6" s="39">
        <v>4</v>
      </c>
      <c r="C6" s="22" t="s">
        <v>53</v>
      </c>
      <c r="D6" s="22" t="s">
        <v>54</v>
      </c>
      <c r="E6" s="72">
        <v>2648</v>
      </c>
      <c r="F6" s="17">
        <v>1997</v>
      </c>
      <c r="G6" s="17">
        <v>2024</v>
      </c>
      <c r="H6" s="17">
        <v>50</v>
      </c>
      <c r="I6" s="40">
        <v>2000</v>
      </c>
      <c r="J6" s="41">
        <f t="shared" si="0"/>
        <v>27</v>
      </c>
      <c r="K6" s="41">
        <f t="shared" si="1"/>
        <v>48.6</v>
      </c>
      <c r="L6" s="42">
        <f t="shared" si="2"/>
        <v>972</v>
      </c>
      <c r="M6" s="43">
        <f t="shared" si="3"/>
        <v>1028</v>
      </c>
      <c r="N6" s="43">
        <f t="shared" si="4"/>
        <v>2573856</v>
      </c>
      <c r="O6" s="43">
        <f t="shared" si="5"/>
        <v>2722144</v>
      </c>
      <c r="P6" s="43">
        <f t="shared" si="6"/>
        <v>5296000</v>
      </c>
    </row>
    <row r="7" spans="2:16" ht="33" x14ac:dyDescent="0.25">
      <c r="B7" s="39">
        <v>5</v>
      </c>
      <c r="C7" s="22" t="s">
        <v>55</v>
      </c>
      <c r="D7" s="22" t="s">
        <v>56</v>
      </c>
      <c r="E7" s="72">
        <v>1595</v>
      </c>
      <c r="F7" s="17">
        <v>1997</v>
      </c>
      <c r="G7" s="17">
        <v>2024</v>
      </c>
      <c r="H7" s="17">
        <v>50</v>
      </c>
      <c r="I7" s="40">
        <v>2000</v>
      </c>
      <c r="J7" s="41">
        <f t="shared" si="0"/>
        <v>27</v>
      </c>
      <c r="K7" s="41">
        <f t="shared" si="1"/>
        <v>48.6</v>
      </c>
      <c r="L7" s="42">
        <f t="shared" si="2"/>
        <v>972</v>
      </c>
      <c r="M7" s="43">
        <f t="shared" si="3"/>
        <v>1028</v>
      </c>
      <c r="N7" s="43">
        <f t="shared" si="4"/>
        <v>1550340</v>
      </c>
      <c r="O7" s="43">
        <f t="shared" si="5"/>
        <v>1639660</v>
      </c>
      <c r="P7" s="43">
        <f t="shared" si="6"/>
        <v>3190000</v>
      </c>
    </row>
    <row r="8" spans="2:16" ht="49.5" x14ac:dyDescent="0.25">
      <c r="B8" s="39">
        <v>6</v>
      </c>
      <c r="C8" s="22" t="s">
        <v>57</v>
      </c>
      <c r="D8" s="22" t="s">
        <v>48</v>
      </c>
      <c r="E8" s="72">
        <v>29655</v>
      </c>
      <c r="F8" s="17">
        <v>1997</v>
      </c>
      <c r="G8" s="17">
        <v>2024</v>
      </c>
      <c r="H8" s="17">
        <v>50</v>
      </c>
      <c r="I8" s="40">
        <v>2000</v>
      </c>
      <c r="J8" s="41">
        <f t="shared" si="0"/>
        <v>27</v>
      </c>
      <c r="K8" s="41">
        <f t="shared" si="1"/>
        <v>48.6</v>
      </c>
      <c r="L8" s="42">
        <f t="shared" si="2"/>
        <v>972</v>
      </c>
      <c r="M8" s="43">
        <f t="shared" si="3"/>
        <v>1028</v>
      </c>
      <c r="N8" s="43">
        <f t="shared" si="4"/>
        <v>28824660</v>
      </c>
      <c r="O8" s="43">
        <f t="shared" si="5"/>
        <v>30485340</v>
      </c>
      <c r="P8" s="43">
        <f t="shared" si="6"/>
        <v>59310000</v>
      </c>
    </row>
    <row r="9" spans="2:16" ht="49.5" x14ac:dyDescent="0.25">
      <c r="B9" s="39">
        <v>7</v>
      </c>
      <c r="C9" s="22" t="s">
        <v>59</v>
      </c>
      <c r="D9" s="22" t="s">
        <v>58</v>
      </c>
      <c r="E9" s="72">
        <v>24176</v>
      </c>
      <c r="F9" s="17">
        <v>1997</v>
      </c>
      <c r="G9" s="17">
        <v>2024</v>
      </c>
      <c r="H9" s="17">
        <v>50</v>
      </c>
      <c r="I9" s="40">
        <v>2000</v>
      </c>
      <c r="J9" s="41">
        <f t="shared" si="0"/>
        <v>27</v>
      </c>
      <c r="K9" s="41">
        <f t="shared" si="1"/>
        <v>48.6</v>
      </c>
      <c r="L9" s="42">
        <f t="shared" si="2"/>
        <v>972</v>
      </c>
      <c r="M9" s="43">
        <f t="shared" si="3"/>
        <v>1028</v>
      </c>
      <c r="N9" s="43">
        <f t="shared" si="4"/>
        <v>23499072</v>
      </c>
      <c r="O9" s="43">
        <f t="shared" si="5"/>
        <v>24852928</v>
      </c>
      <c r="P9" s="43">
        <f t="shared" si="6"/>
        <v>48352000</v>
      </c>
    </row>
    <row r="10" spans="2:16" ht="49.5" x14ac:dyDescent="0.25">
      <c r="B10" s="39">
        <v>8</v>
      </c>
      <c r="C10" s="22" t="s">
        <v>60</v>
      </c>
      <c r="D10" s="22" t="s">
        <v>61</v>
      </c>
      <c r="E10" s="72">
        <v>3905</v>
      </c>
      <c r="F10" s="17">
        <v>1997</v>
      </c>
      <c r="G10" s="17">
        <v>2024</v>
      </c>
      <c r="H10" s="17">
        <v>50</v>
      </c>
      <c r="I10" s="40">
        <v>2000</v>
      </c>
      <c r="J10" s="41">
        <f t="shared" si="0"/>
        <v>27</v>
      </c>
      <c r="K10" s="41">
        <f t="shared" si="1"/>
        <v>48.6</v>
      </c>
      <c r="L10" s="42">
        <f t="shared" si="2"/>
        <v>972</v>
      </c>
      <c r="M10" s="43">
        <f t="shared" si="3"/>
        <v>1028</v>
      </c>
      <c r="N10" s="43">
        <f t="shared" si="4"/>
        <v>3795660</v>
      </c>
      <c r="O10" s="43">
        <f t="shared" si="5"/>
        <v>4014340</v>
      </c>
      <c r="P10" s="43">
        <f t="shared" si="6"/>
        <v>7810000</v>
      </c>
    </row>
    <row r="11" spans="2:16" ht="33" x14ac:dyDescent="0.25">
      <c r="B11" s="39">
        <v>9</v>
      </c>
      <c r="C11" s="22" t="s">
        <v>72</v>
      </c>
      <c r="D11" s="22" t="s">
        <v>62</v>
      </c>
      <c r="E11" s="72">
        <v>4864.3500000000004</v>
      </c>
      <c r="F11" s="17">
        <v>1997</v>
      </c>
      <c r="G11" s="17">
        <v>2024</v>
      </c>
      <c r="H11" s="17">
        <v>50</v>
      </c>
      <c r="I11" s="40">
        <v>1000</v>
      </c>
      <c r="J11" s="41">
        <f t="shared" si="0"/>
        <v>27</v>
      </c>
      <c r="K11" s="41">
        <f t="shared" si="1"/>
        <v>48.6</v>
      </c>
      <c r="L11" s="42">
        <f t="shared" si="2"/>
        <v>486</v>
      </c>
      <c r="M11" s="43">
        <f t="shared" si="3"/>
        <v>514</v>
      </c>
      <c r="N11" s="43">
        <f t="shared" si="4"/>
        <v>2364074.0999999996</v>
      </c>
      <c r="O11" s="43">
        <f t="shared" si="5"/>
        <v>2500275.9000000004</v>
      </c>
      <c r="P11" s="43">
        <f t="shared" si="6"/>
        <v>4864350</v>
      </c>
    </row>
    <row r="12" spans="2:16" ht="33" x14ac:dyDescent="0.25">
      <c r="B12" s="39">
        <v>10</v>
      </c>
      <c r="C12" s="22" t="s">
        <v>71</v>
      </c>
      <c r="D12" s="22" t="s">
        <v>63</v>
      </c>
      <c r="E12" s="72">
        <v>3700</v>
      </c>
      <c r="F12" s="17">
        <v>1997</v>
      </c>
      <c r="G12" s="17">
        <v>2024</v>
      </c>
      <c r="H12" s="17">
        <v>50</v>
      </c>
      <c r="I12" s="40">
        <v>1000</v>
      </c>
      <c r="J12" s="41">
        <f t="shared" si="0"/>
        <v>27</v>
      </c>
      <c r="K12" s="41">
        <f t="shared" si="1"/>
        <v>48.6</v>
      </c>
      <c r="L12" s="42">
        <f t="shared" si="2"/>
        <v>486</v>
      </c>
      <c r="M12" s="43">
        <f t="shared" si="3"/>
        <v>514</v>
      </c>
      <c r="N12" s="43">
        <f t="shared" si="4"/>
        <v>1798200</v>
      </c>
      <c r="O12" s="43">
        <f t="shared" si="5"/>
        <v>1901800</v>
      </c>
      <c r="P12" s="43">
        <f t="shared" si="6"/>
        <v>3700000</v>
      </c>
    </row>
    <row r="13" spans="2:16" ht="49.5" x14ac:dyDescent="0.25">
      <c r="B13" s="39">
        <v>11</v>
      </c>
      <c r="C13" s="22" t="s">
        <v>64</v>
      </c>
      <c r="D13" s="22" t="s">
        <v>65</v>
      </c>
      <c r="E13" s="72">
        <v>16727</v>
      </c>
      <c r="F13" s="17">
        <v>1997</v>
      </c>
      <c r="G13" s="17">
        <v>2024</v>
      </c>
      <c r="H13" s="17">
        <v>50</v>
      </c>
      <c r="I13" s="40">
        <v>2500</v>
      </c>
      <c r="J13" s="41">
        <f t="shared" si="0"/>
        <v>27</v>
      </c>
      <c r="K13" s="41">
        <f t="shared" si="1"/>
        <v>48.6</v>
      </c>
      <c r="L13" s="42">
        <f t="shared" si="2"/>
        <v>1215</v>
      </c>
      <c r="M13" s="43">
        <f t="shared" si="3"/>
        <v>1285</v>
      </c>
      <c r="N13" s="43">
        <f t="shared" si="4"/>
        <v>20323305</v>
      </c>
      <c r="O13" s="43">
        <f t="shared" si="5"/>
        <v>21494195</v>
      </c>
      <c r="P13" s="43">
        <f t="shared" si="6"/>
        <v>41817500</v>
      </c>
    </row>
    <row r="14" spans="2:16" ht="33" x14ac:dyDescent="0.25">
      <c r="B14" s="39">
        <v>12</v>
      </c>
      <c r="C14" s="22" t="s">
        <v>68</v>
      </c>
      <c r="D14" s="22" t="s">
        <v>67</v>
      </c>
      <c r="E14" s="72">
        <v>910</v>
      </c>
      <c r="F14" s="17">
        <v>1997</v>
      </c>
      <c r="G14" s="17">
        <v>2024</v>
      </c>
      <c r="H14" s="17">
        <v>50</v>
      </c>
      <c r="I14" s="40">
        <v>1250</v>
      </c>
      <c r="J14" s="41">
        <f t="shared" si="0"/>
        <v>27</v>
      </c>
      <c r="K14" s="41">
        <f t="shared" si="1"/>
        <v>48.6</v>
      </c>
      <c r="L14" s="42">
        <f t="shared" si="2"/>
        <v>607.5</v>
      </c>
      <c r="M14" s="43">
        <f t="shared" si="3"/>
        <v>642.5</v>
      </c>
      <c r="N14" s="43">
        <f t="shared" si="4"/>
        <v>552825</v>
      </c>
      <c r="O14" s="43">
        <f t="shared" si="5"/>
        <v>584675</v>
      </c>
      <c r="P14" s="43">
        <f t="shared" si="6"/>
        <v>1137500</v>
      </c>
    </row>
    <row r="15" spans="2:16" ht="33" x14ac:dyDescent="0.25">
      <c r="B15" s="39">
        <v>13</v>
      </c>
      <c r="C15" s="22" t="s">
        <v>66</v>
      </c>
      <c r="D15" s="22" t="s">
        <v>67</v>
      </c>
      <c r="E15" s="72">
        <v>1550</v>
      </c>
      <c r="F15" s="17">
        <v>1997</v>
      </c>
      <c r="G15" s="17">
        <v>2024</v>
      </c>
      <c r="H15" s="17">
        <v>50</v>
      </c>
      <c r="I15" s="40">
        <v>750</v>
      </c>
      <c r="J15" s="41">
        <f t="shared" si="0"/>
        <v>27</v>
      </c>
      <c r="K15" s="41">
        <f t="shared" si="1"/>
        <v>48.6</v>
      </c>
      <c r="L15" s="42">
        <f t="shared" si="2"/>
        <v>364.5</v>
      </c>
      <c r="M15" s="43">
        <f t="shared" si="3"/>
        <v>385.5</v>
      </c>
      <c r="N15" s="43">
        <f t="shared" si="4"/>
        <v>564975</v>
      </c>
      <c r="O15" s="43">
        <f t="shared" si="5"/>
        <v>597525</v>
      </c>
      <c r="P15" s="43">
        <f t="shared" si="6"/>
        <v>1162500</v>
      </c>
    </row>
    <row r="16" spans="2:16" ht="33" x14ac:dyDescent="0.25">
      <c r="B16" s="39">
        <v>14</v>
      </c>
      <c r="C16" s="22" t="s">
        <v>69</v>
      </c>
      <c r="D16" s="22" t="s">
        <v>67</v>
      </c>
      <c r="E16" s="72">
        <v>2110</v>
      </c>
      <c r="F16" s="17">
        <v>1997</v>
      </c>
      <c r="G16" s="17">
        <v>2024</v>
      </c>
      <c r="H16" s="17">
        <v>50</v>
      </c>
      <c r="I16" s="40">
        <v>500</v>
      </c>
      <c r="J16" s="41">
        <f t="shared" si="0"/>
        <v>27</v>
      </c>
      <c r="K16" s="41">
        <f t="shared" si="1"/>
        <v>48.6</v>
      </c>
      <c r="L16" s="42">
        <f t="shared" si="2"/>
        <v>243</v>
      </c>
      <c r="M16" s="43">
        <f t="shared" si="3"/>
        <v>257</v>
      </c>
      <c r="N16" s="43">
        <f t="shared" si="4"/>
        <v>512730</v>
      </c>
      <c r="O16" s="43">
        <f t="shared" si="5"/>
        <v>542270</v>
      </c>
      <c r="P16" s="43">
        <f t="shared" si="6"/>
        <v>1055000</v>
      </c>
    </row>
    <row r="17" spans="2:16" ht="33" x14ac:dyDescent="0.25">
      <c r="B17" s="39">
        <v>15</v>
      </c>
      <c r="C17" s="22" t="s">
        <v>73</v>
      </c>
      <c r="D17" s="22" t="s">
        <v>67</v>
      </c>
      <c r="E17" s="72">
        <v>2170</v>
      </c>
      <c r="F17" s="17">
        <v>1997</v>
      </c>
      <c r="G17" s="17">
        <v>2024</v>
      </c>
      <c r="H17" s="17">
        <v>50</v>
      </c>
      <c r="I17" s="40">
        <v>1000</v>
      </c>
      <c r="J17" s="41">
        <f t="shared" si="0"/>
        <v>27</v>
      </c>
      <c r="K17" s="41">
        <f t="shared" si="1"/>
        <v>48.6</v>
      </c>
      <c r="L17" s="42">
        <f t="shared" si="2"/>
        <v>486</v>
      </c>
      <c r="M17" s="43">
        <f t="shared" si="3"/>
        <v>514</v>
      </c>
      <c r="N17" s="43">
        <f t="shared" si="4"/>
        <v>1054620</v>
      </c>
      <c r="O17" s="43">
        <f t="shared" si="5"/>
        <v>1115380</v>
      </c>
      <c r="P17" s="43">
        <f t="shared" si="6"/>
        <v>2170000</v>
      </c>
    </row>
    <row r="18" spans="2:16" ht="33" x14ac:dyDescent="0.25">
      <c r="B18" s="39">
        <v>16</v>
      </c>
      <c r="C18" s="22" t="s">
        <v>70</v>
      </c>
      <c r="D18" s="22" t="s">
        <v>67</v>
      </c>
      <c r="E18" s="72">
        <v>771.67</v>
      </c>
      <c r="F18" s="17">
        <v>1997</v>
      </c>
      <c r="G18" s="17">
        <v>2024</v>
      </c>
      <c r="H18" s="17">
        <v>50</v>
      </c>
      <c r="I18" s="40">
        <v>500</v>
      </c>
      <c r="J18" s="41">
        <f t="shared" si="0"/>
        <v>27</v>
      </c>
      <c r="K18" s="41">
        <f t="shared" si="1"/>
        <v>48.6</v>
      </c>
      <c r="L18" s="42">
        <f t="shared" si="2"/>
        <v>243</v>
      </c>
      <c r="M18" s="43">
        <f t="shared" si="3"/>
        <v>257</v>
      </c>
      <c r="N18" s="43">
        <f t="shared" si="4"/>
        <v>187515.81</v>
      </c>
      <c r="O18" s="43">
        <f t="shared" si="5"/>
        <v>198319.19</v>
      </c>
      <c r="P18" s="43">
        <f t="shared" si="6"/>
        <v>385835</v>
      </c>
    </row>
    <row r="19" spans="2:16" ht="16.5" x14ac:dyDescent="0.25">
      <c r="B19" s="39">
        <v>17</v>
      </c>
      <c r="C19" s="22" t="s">
        <v>46</v>
      </c>
      <c r="D19" s="22"/>
      <c r="E19" s="72">
        <v>212.69</v>
      </c>
      <c r="F19" s="17">
        <v>1997</v>
      </c>
      <c r="G19" s="17">
        <v>2024</v>
      </c>
      <c r="H19" s="17">
        <v>50</v>
      </c>
      <c r="I19" s="40">
        <v>2000</v>
      </c>
      <c r="J19" s="41">
        <f t="shared" si="0"/>
        <v>27</v>
      </c>
      <c r="K19" s="41">
        <f t="shared" si="1"/>
        <v>48.6</v>
      </c>
      <c r="L19" s="42">
        <f t="shared" si="2"/>
        <v>972</v>
      </c>
      <c r="M19" s="43">
        <f t="shared" si="3"/>
        <v>1028</v>
      </c>
      <c r="N19" s="43">
        <f t="shared" si="4"/>
        <v>206734.68</v>
      </c>
      <c r="O19" s="43">
        <f t="shared" si="5"/>
        <v>218645.32</v>
      </c>
      <c r="P19" s="43">
        <f t="shared" si="6"/>
        <v>425380</v>
      </c>
    </row>
    <row r="20" spans="2:16" ht="16.5" x14ac:dyDescent="0.25">
      <c r="B20" s="20"/>
      <c r="C20" s="63" t="s">
        <v>32</v>
      </c>
      <c r="D20" s="63"/>
      <c r="E20" s="93">
        <f>SUM(E3:E19)</f>
        <v>165434.71000000002</v>
      </c>
      <c r="F20" s="21"/>
      <c r="G20" s="21"/>
      <c r="H20" s="44"/>
      <c r="I20" s="45"/>
      <c r="J20" s="44"/>
      <c r="K20" s="21"/>
      <c r="L20" s="46"/>
      <c r="M20" s="47"/>
      <c r="N20" s="94">
        <f>SUM(N3:N19)</f>
        <v>155585641.59</v>
      </c>
      <c r="O20" s="94">
        <f>SUM(O3:O19)</f>
        <v>164549423.41</v>
      </c>
      <c r="P20" s="94">
        <f>SUM(P3:P19)</f>
        <v>320135065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G94"/>
  <sheetViews>
    <sheetView workbookViewId="0">
      <selection activeCell="D4" sqref="D4"/>
    </sheetView>
  </sheetViews>
  <sheetFormatPr defaultRowHeight="15" x14ac:dyDescent="0.25"/>
  <cols>
    <col min="7" max="7" width="16" bestFit="1" customWidth="1"/>
  </cols>
  <sheetData>
    <row r="94" spans="7:7" x14ac:dyDescent="0.25">
      <c r="G94" s="1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11:V307"/>
  <sheetViews>
    <sheetView topLeftCell="B1" zoomScale="85" zoomScaleNormal="85" workbookViewId="0">
      <selection activeCell="D112" sqref="D112"/>
    </sheetView>
  </sheetViews>
  <sheetFormatPr defaultRowHeight="15" x14ac:dyDescent="0.25"/>
  <cols>
    <col min="3" max="3" width="16.140625" customWidth="1"/>
    <col min="4" max="4" width="17.5703125" customWidth="1"/>
    <col min="5" max="5" width="15" customWidth="1"/>
    <col min="6" max="6" width="19.5703125" style="1" customWidth="1"/>
    <col min="7" max="7" width="19.7109375" customWidth="1"/>
    <col min="8" max="8" width="23.85546875" customWidth="1"/>
    <col min="9" max="9" width="10" bestFit="1" customWidth="1"/>
    <col min="12" max="12" width="14.28515625" bestFit="1" customWidth="1"/>
    <col min="14" max="14" width="10" style="12" bestFit="1" customWidth="1"/>
    <col min="15" max="15" width="14.28515625" style="12" bestFit="1" customWidth="1"/>
    <col min="16" max="16" width="14.7109375" style="12" bestFit="1" customWidth="1"/>
    <col min="17" max="17" width="15.7109375" style="12" bestFit="1" customWidth="1"/>
    <col min="20" max="21" width="12.7109375" style="12" bestFit="1" customWidth="1"/>
    <col min="22" max="22" width="10.28515625" style="12" bestFit="1" customWidth="1"/>
  </cols>
  <sheetData>
    <row r="11" spans="5:22" s="8" customFormat="1" x14ac:dyDescent="0.25">
      <c r="F11" s="9"/>
      <c r="G11" s="9"/>
      <c r="H11" s="9"/>
      <c r="N11" s="13"/>
      <c r="O11" s="13"/>
      <c r="P11" s="13"/>
      <c r="Q11" s="13"/>
      <c r="T11" s="13"/>
      <c r="U11" s="13"/>
      <c r="V11" s="13"/>
    </row>
    <row r="12" spans="5:22" x14ac:dyDescent="0.25">
      <c r="E12" s="8"/>
    </row>
    <row r="138" spans="12:12" x14ac:dyDescent="0.25">
      <c r="L138" s="11"/>
    </row>
    <row r="304" spans="8:9" x14ac:dyDescent="0.25">
      <c r="H304" s="12"/>
      <c r="I304" s="12"/>
    </row>
    <row r="305" spans="8:8" x14ac:dyDescent="0.25">
      <c r="H305" s="12"/>
    </row>
    <row r="306" spans="8:8" x14ac:dyDescent="0.25">
      <c r="H306" s="12"/>
    </row>
    <row r="307" spans="8:8" x14ac:dyDescent="0.25">
      <c r="H307" s="1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Valuation</vt:lpstr>
      <vt:lpstr>Sheet1</vt:lpstr>
      <vt:lpstr>Circle Rate</vt:lpstr>
      <vt:lpstr>Sale Instances</vt:lpstr>
      <vt:lpstr>Valuation!Print_Area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116-PC</dc:creator>
  <cp:lastModifiedBy>DESK-28 VASTUKALA</cp:lastModifiedBy>
  <cp:lastPrinted>2023-06-14T13:02:57Z</cp:lastPrinted>
  <dcterms:created xsi:type="dcterms:W3CDTF">2015-06-05T18:17:20Z</dcterms:created>
  <dcterms:modified xsi:type="dcterms:W3CDTF">2024-12-09T12:50:02Z</dcterms:modified>
</cp:coreProperties>
</file>