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91809\Downloads\"/>
    </mc:Choice>
  </mc:AlternateContent>
  <xr:revisionPtr revIDLastSave="0" documentId="13_ncr:1_{737882C9-A709-4998-AECB-0D4E870DEB6A}" xr6:coauthVersionLast="47" xr6:coauthVersionMax="47" xr10:uidLastSave="{00000000-0000-0000-0000-000000000000}"/>
  <bookViews>
    <workbookView xWindow="-108" yWindow="-108" windowWidth="23256" windowHeight="12456" tabRatio="643" xr2:uid="{00000000-000D-0000-FFFF-FFFF00000000}"/>
  </bookViews>
  <sheets>
    <sheet name="Valuation" sheetId="3" r:id="rId1"/>
    <sheet name="Circle Rate" sheetId="6" r:id="rId2"/>
    <sheet name="Sale Instances" sheetId="7" r:id="rId3"/>
  </sheets>
  <definedNames>
    <definedName name="_xlnm._FilterDatabase" localSheetId="0" hidden="1">Valuation!$A$7:$O$54</definedName>
    <definedName name="_xlnm.Print_Area" localSheetId="0">Valuation!$A$1:$R$75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3" l="1"/>
  <c r="I53" i="3"/>
  <c r="J53" i="3" s="1"/>
  <c r="K53" i="3" s="1"/>
  <c r="L53" i="3" s="1"/>
  <c r="N53" i="3" s="1"/>
  <c r="M53" i="3" s="1"/>
  <c r="O52" i="3"/>
  <c r="I52" i="3"/>
  <c r="J52" i="3" s="1"/>
  <c r="K52" i="3" s="1"/>
  <c r="L52" i="3" s="1"/>
  <c r="N52" i="3" s="1"/>
  <c r="O51" i="3"/>
  <c r="J51" i="3"/>
  <c r="K51" i="3" s="1"/>
  <c r="L51" i="3" s="1"/>
  <c r="N51" i="3" s="1"/>
  <c r="I51" i="3"/>
  <c r="O50" i="3"/>
  <c r="I50" i="3"/>
  <c r="J50" i="3" s="1"/>
  <c r="K50" i="3" s="1"/>
  <c r="L50" i="3" s="1"/>
  <c r="N50" i="3" s="1"/>
  <c r="O49" i="3"/>
  <c r="I49" i="3"/>
  <c r="J49" i="3" s="1"/>
  <c r="K49" i="3" s="1"/>
  <c r="L49" i="3" s="1"/>
  <c r="N49" i="3" s="1"/>
  <c r="O48" i="3"/>
  <c r="I48" i="3"/>
  <c r="J48" i="3" s="1"/>
  <c r="K48" i="3" s="1"/>
  <c r="L48" i="3" s="1"/>
  <c r="N48" i="3" s="1"/>
  <c r="O47" i="3"/>
  <c r="I47" i="3"/>
  <c r="J47" i="3" s="1"/>
  <c r="K47" i="3" s="1"/>
  <c r="L47" i="3" s="1"/>
  <c r="N47" i="3" s="1"/>
  <c r="O46" i="3"/>
  <c r="I46" i="3"/>
  <c r="J46" i="3" s="1"/>
  <c r="K46" i="3" s="1"/>
  <c r="L46" i="3" s="1"/>
  <c r="N46" i="3" s="1"/>
  <c r="O45" i="3"/>
  <c r="I45" i="3"/>
  <c r="J45" i="3" s="1"/>
  <c r="K45" i="3" s="1"/>
  <c r="L45" i="3" s="1"/>
  <c r="N45" i="3" s="1"/>
  <c r="M45" i="3" s="1"/>
  <c r="O44" i="3"/>
  <c r="I44" i="3"/>
  <c r="J44" i="3" s="1"/>
  <c r="K44" i="3" s="1"/>
  <c r="L44" i="3" s="1"/>
  <c r="N44" i="3" s="1"/>
  <c r="O43" i="3"/>
  <c r="J43" i="3"/>
  <c r="K43" i="3" s="1"/>
  <c r="L43" i="3" s="1"/>
  <c r="N43" i="3" s="1"/>
  <c r="I43" i="3"/>
  <c r="O42" i="3"/>
  <c r="I42" i="3"/>
  <c r="J42" i="3" s="1"/>
  <c r="K42" i="3" s="1"/>
  <c r="L42" i="3" s="1"/>
  <c r="N42" i="3" s="1"/>
  <c r="M42" i="3" s="1"/>
  <c r="O41" i="3"/>
  <c r="I41" i="3"/>
  <c r="J41" i="3" s="1"/>
  <c r="K41" i="3" s="1"/>
  <c r="L41" i="3" s="1"/>
  <c r="N41" i="3" s="1"/>
  <c r="O40" i="3"/>
  <c r="I40" i="3"/>
  <c r="J40" i="3" s="1"/>
  <c r="K40" i="3" s="1"/>
  <c r="L40" i="3" s="1"/>
  <c r="N40" i="3" s="1"/>
  <c r="O39" i="3"/>
  <c r="I39" i="3"/>
  <c r="J39" i="3" s="1"/>
  <c r="K39" i="3" s="1"/>
  <c r="L39" i="3" s="1"/>
  <c r="N39" i="3" s="1"/>
  <c r="O38" i="3"/>
  <c r="I38" i="3"/>
  <c r="J38" i="3" s="1"/>
  <c r="K38" i="3" s="1"/>
  <c r="L38" i="3" s="1"/>
  <c r="N38" i="3" s="1"/>
  <c r="M38" i="3" s="1"/>
  <c r="O37" i="3"/>
  <c r="I37" i="3"/>
  <c r="J37" i="3" s="1"/>
  <c r="K37" i="3" s="1"/>
  <c r="L37" i="3" s="1"/>
  <c r="N37" i="3" s="1"/>
  <c r="M37" i="3" s="1"/>
  <c r="O36" i="3"/>
  <c r="I36" i="3"/>
  <c r="J36" i="3" s="1"/>
  <c r="K36" i="3" s="1"/>
  <c r="L36" i="3" s="1"/>
  <c r="N36" i="3" s="1"/>
  <c r="O35" i="3"/>
  <c r="I35" i="3"/>
  <c r="J35" i="3" s="1"/>
  <c r="K35" i="3" s="1"/>
  <c r="L35" i="3" s="1"/>
  <c r="N35" i="3" s="1"/>
  <c r="O34" i="3"/>
  <c r="I34" i="3"/>
  <c r="J34" i="3" s="1"/>
  <c r="K34" i="3" s="1"/>
  <c r="L34" i="3" s="1"/>
  <c r="N34" i="3" s="1"/>
  <c r="O33" i="3"/>
  <c r="I33" i="3"/>
  <c r="J33" i="3" s="1"/>
  <c r="K33" i="3" s="1"/>
  <c r="L33" i="3" s="1"/>
  <c r="N33" i="3" s="1"/>
  <c r="O32" i="3"/>
  <c r="I32" i="3"/>
  <c r="J32" i="3" s="1"/>
  <c r="K32" i="3" s="1"/>
  <c r="L32" i="3" s="1"/>
  <c r="N32" i="3" s="1"/>
  <c r="O31" i="3"/>
  <c r="I31" i="3"/>
  <c r="J31" i="3" s="1"/>
  <c r="K31" i="3" s="1"/>
  <c r="L31" i="3" s="1"/>
  <c r="N31" i="3" s="1"/>
  <c r="O30" i="3"/>
  <c r="I30" i="3"/>
  <c r="J30" i="3" s="1"/>
  <c r="K30" i="3" s="1"/>
  <c r="L30" i="3" s="1"/>
  <c r="N30" i="3" s="1"/>
  <c r="M30" i="3" s="1"/>
  <c r="O29" i="3"/>
  <c r="I29" i="3"/>
  <c r="J29" i="3" s="1"/>
  <c r="K29" i="3" s="1"/>
  <c r="L29" i="3" s="1"/>
  <c r="N29" i="3" s="1"/>
  <c r="M29" i="3" s="1"/>
  <c r="O28" i="3"/>
  <c r="I28" i="3"/>
  <c r="J28" i="3" s="1"/>
  <c r="K28" i="3" s="1"/>
  <c r="L28" i="3" s="1"/>
  <c r="N28" i="3" s="1"/>
  <c r="O27" i="3"/>
  <c r="J27" i="3"/>
  <c r="K27" i="3" s="1"/>
  <c r="L27" i="3" s="1"/>
  <c r="N27" i="3" s="1"/>
  <c r="I27" i="3"/>
  <c r="O26" i="3"/>
  <c r="I26" i="3"/>
  <c r="J26" i="3" s="1"/>
  <c r="K26" i="3" s="1"/>
  <c r="L26" i="3" s="1"/>
  <c r="N26" i="3" s="1"/>
  <c r="O25" i="3"/>
  <c r="I25" i="3"/>
  <c r="J25" i="3" s="1"/>
  <c r="K25" i="3" s="1"/>
  <c r="L25" i="3" s="1"/>
  <c r="N25" i="3" s="1"/>
  <c r="O24" i="3"/>
  <c r="I24" i="3"/>
  <c r="J24" i="3" s="1"/>
  <c r="K24" i="3" s="1"/>
  <c r="L24" i="3" s="1"/>
  <c r="N24" i="3" s="1"/>
  <c r="H96" i="3"/>
  <c r="H95" i="3"/>
  <c r="H94" i="3"/>
  <c r="H93" i="3"/>
  <c r="H92" i="3"/>
  <c r="H91" i="3"/>
  <c r="H90" i="3"/>
  <c r="O23" i="3"/>
  <c r="I23" i="3"/>
  <c r="J23" i="3" s="1"/>
  <c r="K23" i="3" s="1"/>
  <c r="L23" i="3" s="1"/>
  <c r="N23" i="3" s="1"/>
  <c r="O22" i="3"/>
  <c r="I22" i="3"/>
  <c r="J22" i="3" s="1"/>
  <c r="K22" i="3" s="1"/>
  <c r="L22" i="3" s="1"/>
  <c r="N22" i="3" s="1"/>
  <c r="O21" i="3"/>
  <c r="I21" i="3"/>
  <c r="J21" i="3" s="1"/>
  <c r="K21" i="3" s="1"/>
  <c r="L21" i="3" s="1"/>
  <c r="N21" i="3" s="1"/>
  <c r="O20" i="3"/>
  <c r="I20" i="3"/>
  <c r="J20" i="3" s="1"/>
  <c r="K20" i="3" s="1"/>
  <c r="L20" i="3" s="1"/>
  <c r="N20" i="3" s="1"/>
  <c r="O19" i="3"/>
  <c r="I19" i="3"/>
  <c r="J19" i="3" s="1"/>
  <c r="K19" i="3" s="1"/>
  <c r="L19" i="3" s="1"/>
  <c r="N19" i="3" s="1"/>
  <c r="O18" i="3"/>
  <c r="I18" i="3"/>
  <c r="J18" i="3" s="1"/>
  <c r="K18" i="3" s="1"/>
  <c r="L18" i="3" s="1"/>
  <c r="N18" i="3" s="1"/>
  <c r="O17" i="3"/>
  <c r="I17" i="3"/>
  <c r="J17" i="3" s="1"/>
  <c r="K17" i="3" s="1"/>
  <c r="L17" i="3" s="1"/>
  <c r="N17" i="3" s="1"/>
  <c r="O16" i="3"/>
  <c r="I16" i="3"/>
  <c r="J16" i="3" s="1"/>
  <c r="K16" i="3" s="1"/>
  <c r="L16" i="3" s="1"/>
  <c r="N16" i="3" s="1"/>
  <c r="O15" i="3"/>
  <c r="I15" i="3"/>
  <c r="J15" i="3" s="1"/>
  <c r="K15" i="3" s="1"/>
  <c r="L15" i="3" s="1"/>
  <c r="N15" i="3" s="1"/>
  <c r="O14" i="3"/>
  <c r="I14" i="3"/>
  <c r="J14" i="3" s="1"/>
  <c r="K14" i="3" s="1"/>
  <c r="L14" i="3" s="1"/>
  <c r="N14" i="3" s="1"/>
  <c r="O13" i="3"/>
  <c r="I13" i="3"/>
  <c r="J13" i="3" s="1"/>
  <c r="K13" i="3" s="1"/>
  <c r="L13" i="3" s="1"/>
  <c r="N13" i="3" s="1"/>
  <c r="O12" i="3"/>
  <c r="I12" i="3"/>
  <c r="J12" i="3" s="1"/>
  <c r="K12" i="3" s="1"/>
  <c r="L12" i="3" s="1"/>
  <c r="N12" i="3" s="1"/>
  <c r="O11" i="3"/>
  <c r="I11" i="3"/>
  <c r="J11" i="3" s="1"/>
  <c r="K11" i="3" s="1"/>
  <c r="L11" i="3" s="1"/>
  <c r="N11" i="3" s="1"/>
  <c r="O10" i="3"/>
  <c r="I10" i="3"/>
  <c r="J10" i="3" s="1"/>
  <c r="K10" i="3" s="1"/>
  <c r="L10" i="3" s="1"/>
  <c r="N10" i="3" s="1"/>
  <c r="O9" i="3"/>
  <c r="I9" i="3"/>
  <c r="J9" i="3" s="1"/>
  <c r="K9" i="3" s="1"/>
  <c r="L9" i="3" s="1"/>
  <c r="N9" i="3" s="1"/>
  <c r="M26" i="3" l="1"/>
  <c r="M49" i="3"/>
  <c r="M46" i="3"/>
  <c r="M25" i="3"/>
  <c r="M34" i="3"/>
  <c r="M41" i="3"/>
  <c r="M50" i="3"/>
  <c r="M48" i="3"/>
  <c r="M39" i="3"/>
  <c r="M33" i="3"/>
  <c r="M32" i="3"/>
  <c r="M27" i="3"/>
  <c r="M43" i="3"/>
  <c r="M40" i="3"/>
  <c r="M47" i="3"/>
  <c r="M36" i="3"/>
  <c r="M52" i="3"/>
  <c r="M31" i="3"/>
  <c r="M24" i="3"/>
  <c r="M28" i="3"/>
  <c r="M35" i="3"/>
  <c r="M44" i="3"/>
  <c r="M51" i="3"/>
  <c r="M9" i="3"/>
  <c r="H97" i="3"/>
  <c r="I97" i="3" s="1"/>
  <c r="M10" i="3"/>
  <c r="M16" i="3"/>
  <c r="M20" i="3"/>
  <c r="M17" i="3"/>
  <c r="M19" i="3"/>
  <c r="M11" i="3"/>
  <c r="M13" i="3"/>
  <c r="M21" i="3"/>
  <c r="M23" i="3"/>
  <c r="M12" i="3"/>
  <c r="M18" i="3"/>
  <c r="M14" i="3"/>
  <c r="M15" i="3"/>
  <c r="M22" i="3"/>
  <c r="I8" i="3" l="1"/>
  <c r="J8" i="3" s="1"/>
  <c r="K8" i="3" s="1"/>
  <c r="L8" i="3" s="1"/>
  <c r="O8" i="3"/>
  <c r="O54" i="3" s="1"/>
  <c r="D54" i="3"/>
  <c r="N8" i="3" l="1"/>
  <c r="M8" i="3" l="1"/>
  <c r="M54" i="3" s="1"/>
  <c r="N54" i="3"/>
  <c r="D74" i="3"/>
  <c r="D68" i="3" l="1"/>
  <c r="D5" i="3"/>
  <c r="D67" i="3" l="1"/>
  <c r="L3" i="3" l="1"/>
  <c r="N3" i="3" s="1"/>
  <c r="D75" i="3" s="1"/>
  <c r="D64" i="3" l="1"/>
  <c r="D59" i="3"/>
  <c r="D69" i="3" s="1"/>
  <c r="D71" i="3" l="1"/>
  <c r="D73" i="3" l="1"/>
  <c r="D72" i="3" l="1"/>
</calcChain>
</file>

<file path=xl/sharedStrings.xml><?xml version="1.0" encoding="utf-8"?>
<sst xmlns="http://schemas.openxmlformats.org/spreadsheetml/2006/main" count="144" uniqueCount="121">
  <si>
    <t>Land Value</t>
  </si>
  <si>
    <t>Government value</t>
  </si>
  <si>
    <t>land area</t>
  </si>
  <si>
    <t>Rate</t>
  </si>
  <si>
    <t>Structure Value</t>
  </si>
  <si>
    <t>Items</t>
  </si>
  <si>
    <t>Valuation Year</t>
  </si>
  <si>
    <t>Total Life of Structure</t>
  </si>
  <si>
    <t>Full Rate</t>
  </si>
  <si>
    <t>Age Of Build.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</si>
  <si>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</si>
  <si>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</si>
  <si>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</si>
  <si>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</si>
  <si>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</si>
  <si>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Insurable Value / Full Value</t>
  </si>
  <si>
    <t>Interior and other Development</t>
  </si>
  <si>
    <t>Built up area</t>
  </si>
  <si>
    <t>Value</t>
  </si>
  <si>
    <t>Land Development Value</t>
  </si>
  <si>
    <t>Normal Case</t>
  </si>
  <si>
    <t>Interior and Other Development</t>
  </si>
  <si>
    <t>Total Value</t>
  </si>
  <si>
    <t>Realisable Value</t>
  </si>
  <si>
    <t>Distress Value</t>
  </si>
  <si>
    <t>Insurable Value</t>
  </si>
  <si>
    <t>Address</t>
  </si>
  <si>
    <t>Government Value</t>
  </si>
  <si>
    <t>Land Development-Road, Drainage, Compound Wall, Gates etc</t>
  </si>
  <si>
    <t xml:space="preserve">S. No. </t>
  </si>
  <si>
    <t>Year of Const.</t>
  </si>
  <si>
    <t>Area in Sq. M</t>
  </si>
  <si>
    <t>Total</t>
  </si>
  <si>
    <t>Type of Structure</t>
  </si>
  <si>
    <t>Total BUA (Sq. Ft)</t>
  </si>
  <si>
    <t>Survey No.</t>
  </si>
  <si>
    <t>6/2,6/3,6/4 &amp; 5/2</t>
  </si>
  <si>
    <t>Ghunta</t>
  </si>
  <si>
    <t>6/2</t>
  </si>
  <si>
    <t>6/3</t>
  </si>
  <si>
    <t>6/4</t>
  </si>
  <si>
    <t>5/2</t>
  </si>
  <si>
    <t>6/1</t>
  </si>
  <si>
    <t>7/1</t>
  </si>
  <si>
    <t>6/7</t>
  </si>
  <si>
    <t>Sq. M</t>
  </si>
  <si>
    <t>Plant - A Bldg : Ground Floor</t>
  </si>
  <si>
    <t>Plant-A Bldg.: 1st Floor</t>
  </si>
  <si>
    <t>Admin Bldg.: Ground Floor</t>
  </si>
  <si>
    <t>Admin Bldg.: 1st Floor</t>
  </si>
  <si>
    <t>Admin Bldg.: 2nd Floor</t>
  </si>
  <si>
    <t>Plant- b ground floor</t>
  </si>
  <si>
    <t>Plant-B l Floor</t>
  </si>
  <si>
    <t>Plant- B 2nd Floor</t>
  </si>
  <si>
    <t xml:space="preserve">Plant —c sterile-non sterile, ground floor </t>
  </si>
  <si>
    <t xml:space="preserve">Plant —c sterile-non sterile-1st Floor </t>
  </si>
  <si>
    <t>2nd  Floor</t>
  </si>
  <si>
    <t>Hot Oil/WS/Boiler House</t>
  </si>
  <si>
    <t>ENGG. raw material godown</t>
  </si>
  <si>
    <t>Warehouse</t>
  </si>
  <si>
    <t>New briquette godown &amp; RO shed</t>
  </si>
  <si>
    <t xml:space="preserve">Drum shed  </t>
  </si>
  <si>
    <t>Hydrogen shed</t>
  </si>
  <si>
    <t>Solvent recovery plant- G+ 1</t>
  </si>
  <si>
    <t>Canteen shed</t>
  </si>
  <si>
    <t>Engg store</t>
  </si>
  <si>
    <t>Four wheeler shed- Fabricated Open Shed</t>
  </si>
  <si>
    <t>ETP — mcc room</t>
  </si>
  <si>
    <t>ETP- Blower Shed</t>
  </si>
  <si>
    <t>Toilet block</t>
  </si>
  <si>
    <t xml:space="preserve">Admin &amp; QC extension G+1 </t>
  </si>
  <si>
    <t>Plant C- Microbiology</t>
  </si>
  <si>
    <t>Cepha QC 2nd floor</t>
  </si>
  <si>
    <t>General material store</t>
  </si>
  <si>
    <t>Worker changing room &amp; filter clean area</t>
  </si>
  <si>
    <t>Drum Shed Extension</t>
  </si>
  <si>
    <t>Nano Filter Area</t>
  </si>
  <si>
    <t>Pilot Plant</t>
  </si>
  <si>
    <t>ATFD &amp; MEE shed</t>
  </si>
  <si>
    <t>Security  office &amp; cabin</t>
  </si>
  <si>
    <t>Meter room</t>
  </si>
  <si>
    <t>Sterile QA - 1st Floor</t>
  </si>
  <si>
    <t>Training area - Puff panels</t>
  </si>
  <si>
    <t>Trainin non - Cepha</t>
  </si>
  <si>
    <t>Canteen</t>
  </si>
  <si>
    <t xml:space="preserve">Toilet </t>
  </si>
  <si>
    <t>New briquette shed</t>
  </si>
  <si>
    <t xml:space="preserve">Solvent recovery Plant </t>
  </si>
  <si>
    <t>ATFD &amp; MEE Expansion G+2</t>
  </si>
  <si>
    <t>Proposed Fire Hydrant Pump House</t>
  </si>
  <si>
    <t>Proposed New Hydrogen block-g+1</t>
  </si>
  <si>
    <t xml:space="preserve">RCC Frame Brick Wall,  RCC Slab roof, Height - 14 Feet. </t>
  </si>
  <si>
    <t xml:space="preserve">RCC Frame, Bricks Wall, RCC Slab roof, Std. Height </t>
  </si>
  <si>
    <t>RCC Frame, Bricks wall, RCC Slab, Height - 8 feet</t>
  </si>
  <si>
    <t xml:space="preserve">RCC Frame, Bricks Wall RCC Slab roof std. Height </t>
  </si>
  <si>
    <t>Rcc frame, bricks wall, RCC slab, height- 12 to 14 feet</t>
  </si>
  <si>
    <t>RCC Frame, Bricks Wall, RCC Slab, Height 12 to 14 Feet</t>
  </si>
  <si>
    <t>RCC Frame, Bricks wall, Rcc Slab, Height 12 to 14 Feet</t>
  </si>
  <si>
    <t>RCC Frame, Bricks wall, RCC Slab, Height 12 to 14 Feet</t>
  </si>
  <si>
    <t>RCC Frame, Roofing- Pre-coated Sheet, Height- 16 Feet</t>
  </si>
  <si>
    <t>RCC Frame, Bricks Wall, Roofing-AC Sheet, Height. 16 Feet</t>
  </si>
  <si>
    <t>Fabricated Shed, Pre-coated Sheet, Height-25 Feet</t>
  </si>
  <si>
    <t>Roofin Pre-coated Sheet, Height - 16 Feet.</t>
  </si>
  <si>
    <t>Pre-coated Sheet, Height - 16 Feet.</t>
  </si>
  <si>
    <t>RCC Frame, Gr. Floor- RCC Slab roof, Height- 15 Feet, 1st Floor Shed, Pre-coated sheet roof.</t>
  </si>
  <si>
    <t>RCC Frame, Bricks Wall,
Roofing - Pre-coated Sheet, Height - 16 Feet.</t>
  </si>
  <si>
    <t>RCC Frame, Bricks wall,
Roofing - Pre-coated Sheet, Height- 15 Feet.</t>
  </si>
  <si>
    <t>RCC Frame, RCC Slab roof, Height. Std.</t>
  </si>
  <si>
    <t>Roofing Pre-coated Sheet, Height -  Std.</t>
  </si>
  <si>
    <t>Fabricated open Shed G + 2, Height - 12 Feet each Floor</t>
  </si>
  <si>
    <t>Rcc, RCC slab roof, height - Std</t>
  </si>
  <si>
    <t>RCC, RCC Slab roof, Height - Std</t>
  </si>
  <si>
    <t>RCC frame, RCC slab roof</t>
  </si>
  <si>
    <t>RCC slab roof</t>
  </si>
  <si>
    <t>RCC, Roofing - Pre - coated Sheet, Height - Std</t>
  </si>
  <si>
    <t>Fabricated Shed, Pre-coated Sheet, Height-25 Feet.</t>
  </si>
  <si>
    <t xml:space="preserve">Expansion G + 2, RCC Framed, Open Structure </t>
  </si>
  <si>
    <t>RCC Frame, Bricks Wall, Roofing- Pre-coated Sheet, Height- 14 Feet</t>
  </si>
  <si>
    <t>RCC Frame, Bricks Wall, Roofing - Pre-coated Sheet, Height - 16 Feet</t>
  </si>
  <si>
    <t>Plant - C addition ground floor Microbiology lab</t>
  </si>
  <si>
    <t>K-4/4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</si>
</sst>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0" fontId="1" fillId="0" borderId="0">
      <alignment vertical="center"/>
    </xf>
    <xf numFmtId="165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/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0" xfId="0" applyFont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 shrinkToFit="1"/>
    </xf>
    <xf numFmtId="164" fontId="2" fillId="0" borderId="0" xfId="1" applyNumberFormat="1" applyFont="1" applyAlignment="1">
      <alignment horizontal="right" vertical="top" wrapText="1"/>
    </xf>
    <xf numFmtId="164" fontId="3" fillId="0" borderId="1" xfId="1" applyNumberFormat="1" applyFont="1" applyBorder="1" applyAlignment="1">
      <alignment horizontal="center" vertical="center" wrapText="1" shrinkToFit="1"/>
    </xf>
    <xf numFmtId="164" fontId="6" fillId="0" borderId="0" xfId="1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4" fillId="0" borderId="0" xfId="1" applyNumberFormat="1" applyFont="1" applyAlignment="1">
      <alignment wrapText="1"/>
    </xf>
    <xf numFmtId="164" fontId="2" fillId="0" borderId="0" xfId="1" applyNumberFormat="1" applyFont="1" applyAlignment="1">
      <alignment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164" fontId="4" fillId="0" borderId="0" xfId="1" applyNumberFormat="1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164" fontId="2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164" fontId="4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vertical="center" wrapText="1"/>
    </xf>
    <xf numFmtId="4" fontId="7" fillId="0" borderId="0" xfId="0" applyNumberFormat="1" applyFont="1" applyAlignment="1">
      <alignment wrapText="1"/>
    </xf>
    <xf numFmtId="164" fontId="7" fillId="0" borderId="1" xfId="1" applyNumberFormat="1" applyFont="1" applyBorder="1" applyAlignment="1">
      <alignment wrapText="1"/>
    </xf>
    <xf numFmtId="0" fontId="10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 shrinkToFit="1"/>
    </xf>
    <xf numFmtId="164" fontId="4" fillId="0" borderId="0" xfId="1" applyNumberFormat="1" applyFont="1" applyAlignment="1">
      <alignment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top" wrapText="1"/>
    </xf>
    <xf numFmtId="43" fontId="2" fillId="0" borderId="0" xfId="1" applyFont="1" applyAlignment="1">
      <alignment wrapText="1"/>
    </xf>
    <xf numFmtId="43" fontId="3" fillId="0" borderId="1" xfId="1" applyFont="1" applyBorder="1" applyAlignment="1">
      <alignment vertical="center" wrapText="1"/>
    </xf>
    <xf numFmtId="164" fontId="4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/>
    <xf numFmtId="49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7">
    <cellStyle name="Comma" xfId="1" builtinId="3"/>
    <cellStyle name="Comma 2" xfId="3" xr:uid="{00000000-0005-0000-0000-000001000000}"/>
    <cellStyle name="Comma 7" xfId="5" xr:uid="{1E2D2EC4-82BF-4EB6-B91B-C1A9F33B7F5A}"/>
    <cellStyle name="Normal" xfId="0" builtinId="0"/>
    <cellStyle name="Normal 2" xfId="2" xr:uid="{00000000-0005-0000-0000-000003000000}"/>
    <cellStyle name="Normal 47 2 2" xfId="4" xr:uid="{3A1CF754-E838-4D63-83B5-17AE0F8CE845}"/>
    <cellStyle name="Normal 7" xfId="6" xr:uid="{197D75AC-89EE-4BA3-A453-7BC05EC32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21</xdr:col>
      <xdr:colOff>249195</xdr:colOff>
      <xdr:row>49</xdr:row>
      <xdr:rowOff>134352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B57FDD-6325-6493-4F15-AD82C524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286000"/>
          <a:ext cx="11069595" cy="7182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48</xdr:row>
      <xdr:rowOff>0</xdr:rowOff>
    </xdr:from>
    <xdr:to>
      <xdr:col>13</xdr:col>
      <xdr:colOff>391225</xdr:colOff>
      <xdr:row>92</xdr:row>
      <xdr:rowOff>29749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2FA2C2-0A5E-9E19-069C-AF829FD1D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2618" y="9144000"/>
          <a:ext cx="9030960" cy="841174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13</xdr:col>
      <xdr:colOff>496015</xdr:colOff>
      <xdr:row>139</xdr:row>
      <xdr:rowOff>172591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418E4D-399D-C683-18EB-1C8EF60DE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2618" y="18478500"/>
          <a:ext cx="9135750" cy="8173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2"/>
  <sheetViews>
    <sheetView tabSelected="1" workbookViewId="0">
      <selection activeCell="C1" sqref="C1"/>
    </sheetView>
  </sheetViews>
  <sheetFormatPr defaultColWidth="9.109375" defaultRowHeight="13.8" x14ac:dyDescent="0.25"/>
  <cols>
    <col min="1" max="1" width="4.33203125" style="29" customWidth="1"/>
    <col min="2" max="2" width="23.44140625" style="6" customWidth="1"/>
    <col min="3" max="3" width="33" style="6" customWidth="1"/>
    <col min="4" max="4" width="14.33203125" style="6" customWidth="1"/>
    <col min="5" max="5" width="10.88671875" style="6" customWidth="1"/>
    <col min="6" max="6" width="10.6640625" style="6" customWidth="1"/>
    <col min="7" max="7" width="10.33203125" style="6" customWidth="1"/>
    <col min="8" max="8" width="11.5546875" style="6" customWidth="1"/>
    <col min="9" max="9" width="8" style="6" customWidth="1"/>
    <col min="10" max="10" width="12.109375" style="6" customWidth="1"/>
    <col min="11" max="11" width="9" style="32" customWidth="1"/>
    <col min="12" max="12" width="12" style="33" customWidth="1"/>
    <col min="13" max="13" width="15.88671875" style="33" customWidth="1"/>
    <col min="14" max="14" width="15" style="6" customWidth="1"/>
    <col min="15" max="15" width="15.109375" style="32" customWidth="1"/>
    <col min="16" max="16" width="15.44140625" style="34" customWidth="1"/>
    <col min="17" max="17" width="14.88671875" style="33" customWidth="1"/>
    <col min="18" max="18" width="14.88671875" style="33" bestFit="1" customWidth="1"/>
    <col min="19" max="16384" width="9.109375" style="6"/>
  </cols>
  <sheetData>
    <row r="1" spans="1:17" x14ac:dyDescent="0.25">
      <c r="B1" s="6" t="s">
        <v>26</v>
      </c>
    </row>
    <row r="2" spans="1:17" x14ac:dyDescent="0.25">
      <c r="A2" s="28"/>
      <c r="B2" s="28"/>
      <c r="C2" s="6" t="s">
        <v>35</v>
      </c>
      <c r="D2" s="35" t="s">
        <v>31</v>
      </c>
      <c r="E2" s="28"/>
      <c r="F2" s="28"/>
      <c r="G2" s="28"/>
      <c r="L2" s="6"/>
      <c r="M2" s="71" t="s">
        <v>1</v>
      </c>
      <c r="N2" s="33"/>
    </row>
    <row r="3" spans="1:17" x14ac:dyDescent="0.25">
      <c r="B3" s="83" t="s">
        <v>2</v>
      </c>
      <c r="C3" s="6" t="s">
        <v>120</v>
      </c>
      <c r="D3" s="36">
        <v>36000</v>
      </c>
      <c r="J3" s="34"/>
      <c r="K3" s="37"/>
      <c r="L3" s="36">
        <f>D3</f>
        <v>36000</v>
      </c>
      <c r="M3" s="34">
        <v>690</v>
      </c>
      <c r="N3" s="33">
        <f>L3*M3</f>
        <v>24840000</v>
      </c>
    </row>
    <row r="4" spans="1:17" x14ac:dyDescent="0.25">
      <c r="B4" s="84" t="s">
        <v>3</v>
      </c>
      <c r="C4" s="3"/>
      <c r="D4" s="38">
        <v>2500</v>
      </c>
      <c r="E4" s="3"/>
      <c r="F4" s="3"/>
      <c r="G4" s="39"/>
      <c r="J4" s="74"/>
      <c r="K4" s="37"/>
      <c r="M4" s="34"/>
      <c r="P4" s="33"/>
    </row>
    <row r="5" spans="1:17" x14ac:dyDescent="0.25">
      <c r="B5" s="85" t="s">
        <v>18</v>
      </c>
      <c r="C5" s="4"/>
      <c r="D5" s="37">
        <f>+D3*D4</f>
        <v>90000000</v>
      </c>
      <c r="E5" s="4"/>
      <c r="F5" s="4"/>
      <c r="G5" s="4"/>
      <c r="J5" s="74"/>
      <c r="K5" s="40"/>
      <c r="L5" s="41"/>
      <c r="P5" s="33"/>
    </row>
    <row r="6" spans="1:17" x14ac:dyDescent="0.25">
      <c r="B6" s="2" t="s">
        <v>4</v>
      </c>
      <c r="C6" s="2"/>
      <c r="D6" s="2"/>
      <c r="E6" s="2"/>
      <c r="F6" s="2"/>
      <c r="G6" s="2"/>
      <c r="J6" s="74"/>
    </row>
    <row r="7" spans="1:17" s="42" customFormat="1" ht="69" customHeight="1" x14ac:dyDescent="0.25">
      <c r="A7" s="21" t="s">
        <v>29</v>
      </c>
      <c r="B7" s="70" t="s">
        <v>5</v>
      </c>
      <c r="C7" s="70" t="s">
        <v>33</v>
      </c>
      <c r="D7" s="19" t="s">
        <v>34</v>
      </c>
      <c r="E7" s="19" t="s">
        <v>30</v>
      </c>
      <c r="F7" s="19" t="s">
        <v>6</v>
      </c>
      <c r="G7" s="19" t="s">
        <v>7</v>
      </c>
      <c r="H7" s="24" t="s">
        <v>8</v>
      </c>
      <c r="I7" s="20" t="s">
        <v>9</v>
      </c>
      <c r="J7" s="20" t="s">
        <v>10</v>
      </c>
      <c r="K7" s="20" t="s">
        <v>11</v>
      </c>
      <c r="L7" s="26" t="s">
        <v>12</v>
      </c>
      <c r="M7" s="72" t="s">
        <v>13</v>
      </c>
      <c r="N7" s="26" t="s">
        <v>14</v>
      </c>
      <c r="O7" s="26" t="s">
        <v>15</v>
      </c>
    </row>
    <row r="8" spans="1:17" s="5" customFormat="1" ht="36.75" customHeight="1" x14ac:dyDescent="0.3">
      <c r="A8" s="43">
        <v>1</v>
      </c>
      <c r="B8" s="86" t="s">
        <v>46</v>
      </c>
      <c r="C8" s="23" t="s">
        <v>91</v>
      </c>
      <c r="D8" s="82">
        <v>6892</v>
      </c>
      <c r="E8" s="18">
        <v>1997</v>
      </c>
      <c r="F8" s="18">
        <v>2024</v>
      </c>
      <c r="G8" s="18">
        <v>50</v>
      </c>
      <c r="H8" s="44">
        <v>2000</v>
      </c>
      <c r="I8" s="45">
        <f t="shared" ref="I8" si="0">F8-E8</f>
        <v>27</v>
      </c>
      <c r="J8" s="45">
        <f t="shared" ref="J8" si="1">IF(I8&gt;=5,90*I8/G8,0)</f>
        <v>48.6</v>
      </c>
      <c r="K8" s="46">
        <f t="shared" ref="K8" si="2">H8/100*J8</f>
        <v>972</v>
      </c>
      <c r="L8" s="47">
        <f t="shared" ref="L8" si="3">+H8-K8</f>
        <v>1028</v>
      </c>
      <c r="M8" s="47">
        <f t="shared" ref="M8" si="4">O8-N8</f>
        <v>6699024</v>
      </c>
      <c r="N8" s="47">
        <f t="shared" ref="N8" si="5">+L8*D8</f>
        <v>7084976</v>
      </c>
      <c r="O8" s="47">
        <f t="shared" ref="O8" si="6">+D8*H8</f>
        <v>13784000</v>
      </c>
      <c r="Q8" s="5">
        <v>1100</v>
      </c>
    </row>
    <row r="9" spans="1:17" s="5" customFormat="1" ht="36.75" customHeight="1" x14ac:dyDescent="0.3">
      <c r="A9" s="43">
        <v>2</v>
      </c>
      <c r="B9" s="86" t="s">
        <v>47</v>
      </c>
      <c r="C9" s="23" t="s">
        <v>117</v>
      </c>
      <c r="D9" s="82">
        <v>6892</v>
      </c>
      <c r="E9" s="18">
        <v>1997</v>
      </c>
      <c r="F9" s="18">
        <v>2024</v>
      </c>
      <c r="G9" s="18">
        <v>50</v>
      </c>
      <c r="H9" s="44">
        <v>2000</v>
      </c>
      <c r="I9" s="45">
        <f t="shared" ref="I9:I23" si="7">F9-E9</f>
        <v>27</v>
      </c>
      <c r="J9" s="45">
        <f t="shared" ref="J9:J23" si="8">IF(I9&gt;=5,90*I9/G9,0)</f>
        <v>48.6</v>
      </c>
      <c r="K9" s="46">
        <f t="shared" ref="K9:K23" si="9">H9/100*J9</f>
        <v>972</v>
      </c>
      <c r="L9" s="47">
        <f t="shared" ref="L9:L23" si="10">+H9-K9</f>
        <v>1028</v>
      </c>
      <c r="M9" s="47">
        <f t="shared" ref="M9:M23" si="11">O9-N9</f>
        <v>6699024</v>
      </c>
      <c r="N9" s="47">
        <f t="shared" ref="N9:N23" si="12">+L9*D9</f>
        <v>7084976</v>
      </c>
      <c r="O9" s="47">
        <f t="shared" ref="O9:O23" si="13">+D9*H9</f>
        <v>13784000</v>
      </c>
      <c r="Q9" s="5">
        <v>1100</v>
      </c>
    </row>
    <row r="10" spans="1:17" s="5" customFormat="1" ht="36.75" customHeight="1" x14ac:dyDescent="0.3">
      <c r="A10" s="43">
        <v>3</v>
      </c>
      <c r="B10" s="86" t="s">
        <v>48</v>
      </c>
      <c r="C10" s="23" t="s">
        <v>92</v>
      </c>
      <c r="D10" s="82">
        <v>1610</v>
      </c>
      <c r="E10" s="18">
        <v>1997</v>
      </c>
      <c r="F10" s="18">
        <v>2024</v>
      </c>
      <c r="G10" s="18">
        <v>50</v>
      </c>
      <c r="H10" s="44">
        <v>2000</v>
      </c>
      <c r="I10" s="45">
        <f t="shared" si="7"/>
        <v>27</v>
      </c>
      <c r="J10" s="45">
        <f t="shared" si="8"/>
        <v>48.6</v>
      </c>
      <c r="K10" s="46">
        <f t="shared" si="9"/>
        <v>972</v>
      </c>
      <c r="L10" s="47">
        <f t="shared" si="10"/>
        <v>1028</v>
      </c>
      <c r="M10" s="47">
        <f t="shared" si="11"/>
        <v>1564920</v>
      </c>
      <c r="N10" s="47">
        <f t="shared" si="12"/>
        <v>1655080</v>
      </c>
      <c r="O10" s="47">
        <f t="shared" si="13"/>
        <v>3220000</v>
      </c>
      <c r="Q10" s="5">
        <v>900</v>
      </c>
    </row>
    <row r="11" spans="1:17" s="5" customFormat="1" ht="36.75" customHeight="1" x14ac:dyDescent="0.3">
      <c r="A11" s="43">
        <v>4</v>
      </c>
      <c r="B11" s="86" t="s">
        <v>49</v>
      </c>
      <c r="C11" s="23" t="s">
        <v>93</v>
      </c>
      <c r="D11" s="82">
        <v>1610</v>
      </c>
      <c r="E11" s="18">
        <v>1997</v>
      </c>
      <c r="F11" s="18">
        <v>2024</v>
      </c>
      <c r="G11" s="18">
        <v>50</v>
      </c>
      <c r="H11" s="44">
        <v>2000</v>
      </c>
      <c r="I11" s="45">
        <f t="shared" si="7"/>
        <v>27</v>
      </c>
      <c r="J11" s="45">
        <f t="shared" si="8"/>
        <v>48.6</v>
      </c>
      <c r="K11" s="46">
        <f t="shared" si="9"/>
        <v>972</v>
      </c>
      <c r="L11" s="47">
        <f t="shared" si="10"/>
        <v>1028</v>
      </c>
      <c r="M11" s="47">
        <f t="shared" si="11"/>
        <v>1564920</v>
      </c>
      <c r="N11" s="47">
        <f t="shared" si="12"/>
        <v>1655080</v>
      </c>
      <c r="O11" s="47">
        <f t="shared" si="13"/>
        <v>3220000</v>
      </c>
      <c r="Q11" s="5">
        <v>800</v>
      </c>
    </row>
    <row r="12" spans="1:17" s="5" customFormat="1" ht="36.75" customHeight="1" x14ac:dyDescent="0.3">
      <c r="A12" s="43">
        <v>5</v>
      </c>
      <c r="B12" s="86" t="s">
        <v>50</v>
      </c>
      <c r="C12" s="23" t="s">
        <v>94</v>
      </c>
      <c r="D12" s="82">
        <v>1610</v>
      </c>
      <c r="E12" s="18">
        <v>1997</v>
      </c>
      <c r="F12" s="18">
        <v>2024</v>
      </c>
      <c r="G12" s="18">
        <v>50</v>
      </c>
      <c r="H12" s="44">
        <v>2000</v>
      </c>
      <c r="I12" s="45">
        <f t="shared" si="7"/>
        <v>27</v>
      </c>
      <c r="J12" s="45">
        <f t="shared" si="8"/>
        <v>48.6</v>
      </c>
      <c r="K12" s="46">
        <f t="shared" si="9"/>
        <v>972</v>
      </c>
      <c r="L12" s="47">
        <f t="shared" si="10"/>
        <v>1028</v>
      </c>
      <c r="M12" s="47">
        <f t="shared" si="11"/>
        <v>1564920</v>
      </c>
      <c r="N12" s="47">
        <f t="shared" si="12"/>
        <v>1655080</v>
      </c>
      <c r="O12" s="47">
        <f t="shared" si="13"/>
        <v>3220000</v>
      </c>
      <c r="Q12" s="5">
        <v>800</v>
      </c>
    </row>
    <row r="13" spans="1:17" s="5" customFormat="1" ht="36.75" customHeight="1" x14ac:dyDescent="0.3">
      <c r="A13" s="43">
        <v>6</v>
      </c>
      <c r="B13" s="86" t="s">
        <v>51</v>
      </c>
      <c r="C13" s="23" t="s">
        <v>95</v>
      </c>
      <c r="D13" s="82">
        <v>9223</v>
      </c>
      <c r="E13" s="18">
        <v>1997</v>
      </c>
      <c r="F13" s="18">
        <v>2024</v>
      </c>
      <c r="G13" s="18">
        <v>50</v>
      </c>
      <c r="H13" s="44">
        <v>2000</v>
      </c>
      <c r="I13" s="45">
        <f t="shared" si="7"/>
        <v>27</v>
      </c>
      <c r="J13" s="45">
        <f t="shared" si="8"/>
        <v>48.6</v>
      </c>
      <c r="K13" s="46">
        <f t="shared" si="9"/>
        <v>972</v>
      </c>
      <c r="L13" s="47">
        <f t="shared" si="10"/>
        <v>1028</v>
      </c>
      <c r="M13" s="47">
        <f t="shared" si="11"/>
        <v>8964756</v>
      </c>
      <c r="N13" s="47">
        <f t="shared" si="12"/>
        <v>9481244</v>
      </c>
      <c r="O13" s="47">
        <f t="shared" si="13"/>
        <v>18446000</v>
      </c>
      <c r="Q13" s="5">
        <v>800</v>
      </c>
    </row>
    <row r="14" spans="1:17" s="5" customFormat="1" ht="36.75" customHeight="1" x14ac:dyDescent="0.3">
      <c r="A14" s="43">
        <v>7</v>
      </c>
      <c r="B14" s="86" t="s">
        <v>52</v>
      </c>
      <c r="C14" s="23" t="s">
        <v>96</v>
      </c>
      <c r="D14" s="82">
        <v>7705</v>
      </c>
      <c r="E14" s="18">
        <v>1997</v>
      </c>
      <c r="F14" s="18">
        <v>2024</v>
      </c>
      <c r="G14" s="18">
        <v>50</v>
      </c>
      <c r="H14" s="44">
        <v>2000</v>
      </c>
      <c r="I14" s="45">
        <f t="shared" si="7"/>
        <v>27</v>
      </c>
      <c r="J14" s="45">
        <f t="shared" si="8"/>
        <v>48.6</v>
      </c>
      <c r="K14" s="46">
        <f t="shared" si="9"/>
        <v>972</v>
      </c>
      <c r="L14" s="47">
        <f t="shared" si="10"/>
        <v>1028</v>
      </c>
      <c r="M14" s="47">
        <f t="shared" si="11"/>
        <v>7489260</v>
      </c>
      <c r="N14" s="47">
        <f t="shared" si="12"/>
        <v>7920740</v>
      </c>
      <c r="O14" s="47">
        <f t="shared" si="13"/>
        <v>15410000</v>
      </c>
      <c r="Q14" s="5">
        <v>800</v>
      </c>
    </row>
    <row r="15" spans="1:17" s="5" customFormat="1" ht="27.6" x14ac:dyDescent="0.3">
      <c r="A15" s="43">
        <v>8</v>
      </c>
      <c r="B15" s="86" t="s">
        <v>53</v>
      </c>
      <c r="C15" s="23" t="s">
        <v>97</v>
      </c>
      <c r="D15" s="82">
        <v>7081</v>
      </c>
      <c r="E15" s="18">
        <v>1997</v>
      </c>
      <c r="F15" s="18">
        <v>2024</v>
      </c>
      <c r="G15" s="18">
        <v>50</v>
      </c>
      <c r="H15" s="44">
        <v>2000</v>
      </c>
      <c r="I15" s="45">
        <f t="shared" si="7"/>
        <v>27</v>
      </c>
      <c r="J15" s="45">
        <f t="shared" si="8"/>
        <v>48.6</v>
      </c>
      <c r="K15" s="46">
        <f t="shared" si="9"/>
        <v>972</v>
      </c>
      <c r="L15" s="47">
        <f t="shared" si="10"/>
        <v>1028</v>
      </c>
      <c r="M15" s="47">
        <f t="shared" si="11"/>
        <v>6882732</v>
      </c>
      <c r="N15" s="47">
        <f t="shared" si="12"/>
        <v>7279268</v>
      </c>
      <c r="O15" s="47">
        <f t="shared" si="13"/>
        <v>14162000</v>
      </c>
      <c r="Q15" s="5">
        <v>800</v>
      </c>
    </row>
    <row r="16" spans="1:17" s="5" customFormat="1" ht="36.75" customHeight="1" x14ac:dyDescent="0.3">
      <c r="A16" s="43">
        <v>9</v>
      </c>
      <c r="B16" s="86" t="s">
        <v>54</v>
      </c>
      <c r="C16" s="23" t="s">
        <v>95</v>
      </c>
      <c r="D16" s="82">
        <v>6003.4</v>
      </c>
      <c r="E16" s="18">
        <v>1997</v>
      </c>
      <c r="F16" s="18">
        <v>2024</v>
      </c>
      <c r="G16" s="18">
        <v>50</v>
      </c>
      <c r="H16" s="44">
        <v>2000</v>
      </c>
      <c r="I16" s="45">
        <f t="shared" si="7"/>
        <v>27</v>
      </c>
      <c r="J16" s="45">
        <f t="shared" si="8"/>
        <v>48.6</v>
      </c>
      <c r="K16" s="46">
        <f t="shared" si="9"/>
        <v>972</v>
      </c>
      <c r="L16" s="47">
        <f t="shared" si="10"/>
        <v>1028</v>
      </c>
      <c r="M16" s="47">
        <f t="shared" si="11"/>
        <v>5835304.8000000007</v>
      </c>
      <c r="N16" s="47">
        <f t="shared" si="12"/>
        <v>6171495.1999999993</v>
      </c>
      <c r="O16" s="47">
        <f t="shared" si="13"/>
        <v>12006800</v>
      </c>
      <c r="Q16" s="5">
        <v>800</v>
      </c>
    </row>
    <row r="17" spans="1:17" s="5" customFormat="1" ht="36.75" customHeight="1" x14ac:dyDescent="0.3">
      <c r="A17" s="43">
        <v>10</v>
      </c>
      <c r="B17" s="86" t="s">
        <v>55</v>
      </c>
      <c r="C17" s="23" t="s">
        <v>98</v>
      </c>
      <c r="D17" s="82">
        <v>5929.45</v>
      </c>
      <c r="E17" s="18">
        <v>1997</v>
      </c>
      <c r="F17" s="18">
        <v>2024</v>
      </c>
      <c r="G17" s="18">
        <v>50</v>
      </c>
      <c r="H17" s="44">
        <v>2000</v>
      </c>
      <c r="I17" s="45">
        <f t="shared" si="7"/>
        <v>27</v>
      </c>
      <c r="J17" s="45">
        <f t="shared" si="8"/>
        <v>48.6</v>
      </c>
      <c r="K17" s="46">
        <f t="shared" si="9"/>
        <v>972</v>
      </c>
      <c r="L17" s="47">
        <f t="shared" si="10"/>
        <v>1028</v>
      </c>
      <c r="M17" s="47">
        <f t="shared" si="11"/>
        <v>5763425.4000000004</v>
      </c>
      <c r="N17" s="47">
        <f t="shared" si="12"/>
        <v>6095474.5999999996</v>
      </c>
      <c r="O17" s="47">
        <f t="shared" si="13"/>
        <v>11858900</v>
      </c>
      <c r="Q17" s="5">
        <v>800</v>
      </c>
    </row>
    <row r="18" spans="1:17" s="5" customFormat="1" ht="36.75" customHeight="1" x14ac:dyDescent="0.3">
      <c r="A18" s="43">
        <v>11</v>
      </c>
      <c r="B18" s="86" t="s">
        <v>56</v>
      </c>
      <c r="C18" s="23" t="s">
        <v>98</v>
      </c>
      <c r="D18" s="82">
        <v>1792</v>
      </c>
      <c r="E18" s="18">
        <v>1997</v>
      </c>
      <c r="F18" s="18">
        <v>2024</v>
      </c>
      <c r="G18" s="18">
        <v>50</v>
      </c>
      <c r="H18" s="44">
        <v>2000</v>
      </c>
      <c r="I18" s="45">
        <f t="shared" si="7"/>
        <v>27</v>
      </c>
      <c r="J18" s="45">
        <f t="shared" si="8"/>
        <v>48.6</v>
      </c>
      <c r="K18" s="46">
        <f t="shared" si="9"/>
        <v>972</v>
      </c>
      <c r="L18" s="47">
        <f t="shared" si="10"/>
        <v>1028</v>
      </c>
      <c r="M18" s="47">
        <f t="shared" si="11"/>
        <v>1741824</v>
      </c>
      <c r="N18" s="47">
        <f t="shared" si="12"/>
        <v>1842176</v>
      </c>
      <c r="O18" s="47">
        <f t="shared" si="13"/>
        <v>3584000</v>
      </c>
      <c r="Q18" s="5">
        <v>800</v>
      </c>
    </row>
    <row r="19" spans="1:17" s="5" customFormat="1" ht="36.75" customHeight="1" x14ac:dyDescent="0.3">
      <c r="A19" s="43">
        <v>12</v>
      </c>
      <c r="B19" s="86" t="s">
        <v>57</v>
      </c>
      <c r="C19" s="23" t="s">
        <v>99</v>
      </c>
      <c r="D19" s="82">
        <v>5654</v>
      </c>
      <c r="E19" s="18">
        <v>1997</v>
      </c>
      <c r="F19" s="18">
        <v>2024</v>
      </c>
      <c r="G19" s="18">
        <v>50</v>
      </c>
      <c r="H19" s="44">
        <v>1250</v>
      </c>
      <c r="I19" s="45">
        <f t="shared" si="7"/>
        <v>27</v>
      </c>
      <c r="J19" s="45">
        <f t="shared" si="8"/>
        <v>48.6</v>
      </c>
      <c r="K19" s="46">
        <f t="shared" si="9"/>
        <v>607.5</v>
      </c>
      <c r="L19" s="47">
        <f t="shared" si="10"/>
        <v>642.5</v>
      </c>
      <c r="M19" s="47">
        <f t="shared" si="11"/>
        <v>3434805</v>
      </c>
      <c r="N19" s="47">
        <f t="shared" si="12"/>
        <v>3632695</v>
      </c>
      <c r="O19" s="47">
        <f t="shared" si="13"/>
        <v>7067500</v>
      </c>
      <c r="Q19" s="5">
        <v>1100</v>
      </c>
    </row>
    <row r="20" spans="1:17" s="5" customFormat="1" ht="36.75" customHeight="1" x14ac:dyDescent="0.3">
      <c r="A20" s="43">
        <v>13</v>
      </c>
      <c r="B20" s="86" t="s">
        <v>58</v>
      </c>
      <c r="C20" s="23" t="s">
        <v>100</v>
      </c>
      <c r="D20" s="82">
        <v>3989</v>
      </c>
      <c r="E20" s="18">
        <v>1997</v>
      </c>
      <c r="F20" s="18">
        <v>2024</v>
      </c>
      <c r="G20" s="18">
        <v>50</v>
      </c>
      <c r="H20" s="44">
        <v>1250</v>
      </c>
      <c r="I20" s="45">
        <f t="shared" si="7"/>
        <v>27</v>
      </c>
      <c r="J20" s="45">
        <f t="shared" si="8"/>
        <v>48.6</v>
      </c>
      <c r="K20" s="46">
        <f t="shared" si="9"/>
        <v>607.5</v>
      </c>
      <c r="L20" s="47">
        <f t="shared" si="10"/>
        <v>642.5</v>
      </c>
      <c r="M20" s="47">
        <f t="shared" si="11"/>
        <v>2423317.5</v>
      </c>
      <c r="N20" s="47">
        <f t="shared" si="12"/>
        <v>2562932.5</v>
      </c>
      <c r="O20" s="47">
        <f t="shared" si="13"/>
        <v>4986250</v>
      </c>
      <c r="Q20" s="5">
        <v>1100</v>
      </c>
    </row>
    <row r="21" spans="1:17" s="5" customFormat="1" ht="27.6" x14ac:dyDescent="0.3">
      <c r="A21" s="43">
        <v>14</v>
      </c>
      <c r="B21" s="86" t="s">
        <v>59</v>
      </c>
      <c r="C21" s="23" t="s">
        <v>118</v>
      </c>
      <c r="D21" s="82">
        <v>4918.28</v>
      </c>
      <c r="E21" s="18">
        <v>1997</v>
      </c>
      <c r="F21" s="18">
        <v>2024</v>
      </c>
      <c r="G21" s="18">
        <v>50</v>
      </c>
      <c r="H21" s="44">
        <v>1250</v>
      </c>
      <c r="I21" s="45">
        <f t="shared" si="7"/>
        <v>27</v>
      </c>
      <c r="J21" s="45">
        <f t="shared" si="8"/>
        <v>48.6</v>
      </c>
      <c r="K21" s="46">
        <f t="shared" si="9"/>
        <v>607.5</v>
      </c>
      <c r="L21" s="47">
        <f t="shared" si="10"/>
        <v>642.5</v>
      </c>
      <c r="M21" s="47">
        <f t="shared" si="11"/>
        <v>2987855.1</v>
      </c>
      <c r="N21" s="47">
        <f t="shared" si="12"/>
        <v>3159994.9</v>
      </c>
      <c r="O21" s="47">
        <f t="shared" si="13"/>
        <v>6147850</v>
      </c>
      <c r="Q21" s="5">
        <v>1100</v>
      </c>
    </row>
    <row r="22" spans="1:17" s="5" customFormat="1" ht="36.75" customHeight="1" x14ac:dyDescent="0.3">
      <c r="A22" s="43">
        <v>15</v>
      </c>
      <c r="B22" s="86" t="s">
        <v>60</v>
      </c>
      <c r="C22" s="23" t="s">
        <v>101</v>
      </c>
      <c r="D22" s="82">
        <v>1479.4</v>
      </c>
      <c r="E22" s="18">
        <v>1997</v>
      </c>
      <c r="F22" s="18">
        <v>2024</v>
      </c>
      <c r="G22" s="18">
        <v>50</v>
      </c>
      <c r="H22" s="44">
        <v>1250</v>
      </c>
      <c r="I22" s="45">
        <f t="shared" si="7"/>
        <v>27</v>
      </c>
      <c r="J22" s="45">
        <f t="shared" si="8"/>
        <v>48.6</v>
      </c>
      <c r="K22" s="46">
        <f t="shared" si="9"/>
        <v>607.5</v>
      </c>
      <c r="L22" s="47">
        <f t="shared" si="10"/>
        <v>642.5</v>
      </c>
      <c r="M22" s="47">
        <f t="shared" si="11"/>
        <v>898735.49999999988</v>
      </c>
      <c r="N22" s="47">
        <f t="shared" si="12"/>
        <v>950514.50000000012</v>
      </c>
      <c r="O22" s="47">
        <f t="shared" si="13"/>
        <v>1849250</v>
      </c>
      <c r="Q22" s="5">
        <v>1300</v>
      </c>
    </row>
    <row r="23" spans="1:17" s="5" customFormat="1" ht="36.75" customHeight="1" x14ac:dyDescent="0.3">
      <c r="A23" s="43">
        <v>16</v>
      </c>
      <c r="B23" s="86" t="s">
        <v>61</v>
      </c>
      <c r="C23" s="23" t="s">
        <v>102</v>
      </c>
      <c r="D23" s="82">
        <v>3577.2</v>
      </c>
      <c r="E23" s="18">
        <v>1997</v>
      </c>
      <c r="F23" s="18">
        <v>2024</v>
      </c>
      <c r="G23" s="18">
        <v>50</v>
      </c>
      <c r="H23" s="44">
        <v>1250</v>
      </c>
      <c r="I23" s="45">
        <f t="shared" si="7"/>
        <v>27</v>
      </c>
      <c r="J23" s="45">
        <f t="shared" si="8"/>
        <v>48.6</v>
      </c>
      <c r="K23" s="46">
        <f t="shared" si="9"/>
        <v>607.5</v>
      </c>
      <c r="L23" s="47">
        <f t="shared" si="10"/>
        <v>642.5</v>
      </c>
      <c r="M23" s="47">
        <f t="shared" si="11"/>
        <v>2173149</v>
      </c>
      <c r="N23" s="47">
        <f t="shared" si="12"/>
        <v>2298351</v>
      </c>
      <c r="O23" s="47">
        <f t="shared" si="13"/>
        <v>4471500</v>
      </c>
      <c r="Q23" s="5">
        <v>1100</v>
      </c>
    </row>
    <row r="24" spans="1:17" s="5" customFormat="1" ht="36.75" customHeight="1" x14ac:dyDescent="0.3">
      <c r="A24" s="43">
        <v>17</v>
      </c>
      <c r="B24" s="86" t="s">
        <v>62</v>
      </c>
      <c r="C24" s="23" t="s">
        <v>103</v>
      </c>
      <c r="D24" s="82">
        <v>1347</v>
      </c>
      <c r="E24" s="18">
        <v>1997</v>
      </c>
      <c r="F24" s="18">
        <v>2024</v>
      </c>
      <c r="G24" s="18">
        <v>50</v>
      </c>
      <c r="H24" s="44">
        <v>1250</v>
      </c>
      <c r="I24" s="45">
        <f t="shared" ref="I24:I53" si="14">F24-E24</f>
        <v>27</v>
      </c>
      <c r="J24" s="45">
        <f t="shared" ref="J24:J53" si="15">IF(I24&gt;=5,90*I24/G24,0)</f>
        <v>48.6</v>
      </c>
      <c r="K24" s="46">
        <f t="shared" ref="K24:K53" si="16">H24/100*J24</f>
        <v>607.5</v>
      </c>
      <c r="L24" s="47">
        <f t="shared" ref="L24:L53" si="17">+H24-K24</f>
        <v>642.5</v>
      </c>
      <c r="M24" s="47">
        <f t="shared" ref="M24:M53" si="18">O24-N24</f>
        <v>818302.5</v>
      </c>
      <c r="N24" s="47">
        <f t="shared" ref="N24:N53" si="19">+L24*D24</f>
        <v>865447.5</v>
      </c>
      <c r="O24" s="47">
        <f t="shared" ref="O24:O53" si="20">+D24*H24</f>
        <v>1683750</v>
      </c>
      <c r="Q24" s="5">
        <v>1100</v>
      </c>
    </row>
    <row r="25" spans="1:17" s="5" customFormat="1" ht="41.4" x14ac:dyDescent="0.3">
      <c r="A25" s="43">
        <v>18</v>
      </c>
      <c r="B25" s="86" t="s">
        <v>63</v>
      </c>
      <c r="C25" s="23" t="s">
        <v>104</v>
      </c>
      <c r="D25" s="82">
        <v>1738</v>
      </c>
      <c r="E25" s="18">
        <v>1997</v>
      </c>
      <c r="F25" s="18">
        <v>2024</v>
      </c>
      <c r="G25" s="18">
        <v>50</v>
      </c>
      <c r="H25" s="44">
        <v>1250</v>
      </c>
      <c r="I25" s="45">
        <f t="shared" si="14"/>
        <v>27</v>
      </c>
      <c r="J25" s="45">
        <f t="shared" si="15"/>
        <v>48.6</v>
      </c>
      <c r="K25" s="46">
        <f t="shared" si="16"/>
        <v>607.5</v>
      </c>
      <c r="L25" s="47">
        <f t="shared" si="17"/>
        <v>642.5</v>
      </c>
      <c r="M25" s="47">
        <f t="shared" si="18"/>
        <v>1055835</v>
      </c>
      <c r="N25" s="47">
        <f t="shared" si="19"/>
        <v>1116665</v>
      </c>
      <c r="O25" s="47">
        <f t="shared" si="20"/>
        <v>2172500</v>
      </c>
      <c r="Q25" s="5">
        <v>1100</v>
      </c>
    </row>
    <row r="26" spans="1:17" s="5" customFormat="1" ht="41.4" x14ac:dyDescent="0.3">
      <c r="A26" s="43">
        <v>19</v>
      </c>
      <c r="B26" s="86" t="s">
        <v>64</v>
      </c>
      <c r="C26" s="23" t="s">
        <v>105</v>
      </c>
      <c r="D26" s="82">
        <v>1787</v>
      </c>
      <c r="E26" s="18">
        <v>1997</v>
      </c>
      <c r="F26" s="18">
        <v>2024</v>
      </c>
      <c r="G26" s="18">
        <v>50</v>
      </c>
      <c r="H26" s="44">
        <v>1250</v>
      </c>
      <c r="I26" s="45">
        <f t="shared" si="14"/>
        <v>27</v>
      </c>
      <c r="J26" s="45">
        <f t="shared" si="15"/>
        <v>48.6</v>
      </c>
      <c r="K26" s="46">
        <f t="shared" si="16"/>
        <v>607.5</v>
      </c>
      <c r="L26" s="47">
        <f t="shared" si="17"/>
        <v>642.5</v>
      </c>
      <c r="M26" s="47">
        <f t="shared" si="18"/>
        <v>1085602.5</v>
      </c>
      <c r="N26" s="47">
        <f t="shared" si="19"/>
        <v>1148147.5</v>
      </c>
      <c r="O26" s="47">
        <f t="shared" si="20"/>
        <v>2233750</v>
      </c>
      <c r="Q26" s="5">
        <v>900</v>
      </c>
    </row>
    <row r="27" spans="1:17" s="5" customFormat="1" ht="27.6" x14ac:dyDescent="0.3">
      <c r="A27" s="43">
        <v>20</v>
      </c>
      <c r="B27" s="86" t="s">
        <v>65</v>
      </c>
      <c r="C27" s="23" t="s">
        <v>106</v>
      </c>
      <c r="D27" s="82">
        <v>1119.45</v>
      </c>
      <c r="E27" s="18">
        <v>1997</v>
      </c>
      <c r="F27" s="18">
        <v>2024</v>
      </c>
      <c r="G27" s="18">
        <v>50</v>
      </c>
      <c r="H27" s="44">
        <v>1250</v>
      </c>
      <c r="I27" s="45">
        <f t="shared" si="14"/>
        <v>27</v>
      </c>
      <c r="J27" s="45">
        <f t="shared" si="15"/>
        <v>48.6</v>
      </c>
      <c r="K27" s="46">
        <f t="shared" si="16"/>
        <v>607.5</v>
      </c>
      <c r="L27" s="47">
        <f t="shared" si="17"/>
        <v>642.5</v>
      </c>
      <c r="M27" s="47">
        <f t="shared" si="18"/>
        <v>680065.875</v>
      </c>
      <c r="N27" s="47">
        <f t="shared" si="19"/>
        <v>719246.625</v>
      </c>
      <c r="O27" s="47">
        <f t="shared" si="20"/>
        <v>1399312.5</v>
      </c>
      <c r="Q27" s="5">
        <v>900</v>
      </c>
    </row>
    <row r="28" spans="1:17" s="5" customFormat="1" ht="36.75" customHeight="1" x14ac:dyDescent="0.3">
      <c r="A28" s="43">
        <v>21</v>
      </c>
      <c r="B28" s="86" t="s">
        <v>66</v>
      </c>
      <c r="C28" s="23"/>
      <c r="D28" s="82">
        <v>527.42999999999995</v>
      </c>
      <c r="E28" s="18">
        <v>1997</v>
      </c>
      <c r="F28" s="18">
        <v>2024</v>
      </c>
      <c r="G28" s="18">
        <v>50</v>
      </c>
      <c r="H28" s="44">
        <v>500</v>
      </c>
      <c r="I28" s="45">
        <f t="shared" si="14"/>
        <v>27</v>
      </c>
      <c r="J28" s="45">
        <f t="shared" si="15"/>
        <v>48.6</v>
      </c>
      <c r="K28" s="46">
        <f t="shared" si="16"/>
        <v>243</v>
      </c>
      <c r="L28" s="47">
        <f t="shared" si="17"/>
        <v>257</v>
      </c>
      <c r="M28" s="47">
        <f t="shared" si="18"/>
        <v>128165.49000000002</v>
      </c>
      <c r="N28" s="47">
        <f t="shared" si="19"/>
        <v>135549.50999999998</v>
      </c>
      <c r="O28" s="47">
        <f t="shared" si="20"/>
        <v>263715</v>
      </c>
      <c r="Q28" s="5">
        <v>900</v>
      </c>
    </row>
    <row r="29" spans="1:17" s="5" customFormat="1" ht="36.75" customHeight="1" x14ac:dyDescent="0.3">
      <c r="A29" s="43">
        <v>22</v>
      </c>
      <c r="B29" s="86" t="s">
        <v>67</v>
      </c>
      <c r="C29" s="23"/>
      <c r="D29" s="82">
        <v>194</v>
      </c>
      <c r="E29" s="18">
        <v>1997</v>
      </c>
      <c r="F29" s="18">
        <v>2024</v>
      </c>
      <c r="G29" s="18">
        <v>50</v>
      </c>
      <c r="H29" s="44">
        <v>2000</v>
      </c>
      <c r="I29" s="45">
        <f t="shared" si="14"/>
        <v>27</v>
      </c>
      <c r="J29" s="45">
        <f t="shared" si="15"/>
        <v>48.6</v>
      </c>
      <c r="K29" s="46">
        <f t="shared" si="16"/>
        <v>972</v>
      </c>
      <c r="L29" s="47">
        <f t="shared" si="17"/>
        <v>1028</v>
      </c>
      <c r="M29" s="47">
        <f t="shared" si="18"/>
        <v>188568</v>
      </c>
      <c r="N29" s="47">
        <f t="shared" si="19"/>
        <v>199432</v>
      </c>
      <c r="O29" s="47">
        <f t="shared" si="20"/>
        <v>388000</v>
      </c>
      <c r="Q29" s="5">
        <v>300</v>
      </c>
    </row>
    <row r="30" spans="1:17" s="5" customFormat="1" ht="36.75" customHeight="1" x14ac:dyDescent="0.3">
      <c r="A30" s="43">
        <v>23</v>
      </c>
      <c r="B30" s="86" t="s">
        <v>68</v>
      </c>
      <c r="C30" s="23"/>
      <c r="D30" s="82">
        <v>49.51</v>
      </c>
      <c r="E30" s="18">
        <v>1997</v>
      </c>
      <c r="F30" s="18">
        <v>2024</v>
      </c>
      <c r="G30" s="18">
        <v>50</v>
      </c>
      <c r="H30" s="44">
        <v>1500</v>
      </c>
      <c r="I30" s="45">
        <f t="shared" si="14"/>
        <v>27</v>
      </c>
      <c r="J30" s="45">
        <f t="shared" si="15"/>
        <v>48.6</v>
      </c>
      <c r="K30" s="46">
        <f t="shared" si="16"/>
        <v>729</v>
      </c>
      <c r="L30" s="47">
        <f t="shared" si="17"/>
        <v>771</v>
      </c>
      <c r="M30" s="47">
        <f t="shared" si="18"/>
        <v>36092.79</v>
      </c>
      <c r="N30" s="47">
        <f t="shared" si="19"/>
        <v>38172.21</v>
      </c>
      <c r="O30" s="47">
        <f t="shared" si="20"/>
        <v>74265</v>
      </c>
      <c r="Q30" s="5">
        <v>300</v>
      </c>
    </row>
    <row r="31" spans="1:17" s="5" customFormat="1" ht="36.75" customHeight="1" x14ac:dyDescent="0.3">
      <c r="A31" s="43">
        <v>24</v>
      </c>
      <c r="B31" s="86" t="s">
        <v>69</v>
      </c>
      <c r="C31" s="23"/>
      <c r="D31" s="82">
        <v>301.39</v>
      </c>
      <c r="E31" s="18">
        <v>1997</v>
      </c>
      <c r="F31" s="18">
        <v>2024</v>
      </c>
      <c r="G31" s="18">
        <v>50</v>
      </c>
      <c r="H31" s="44">
        <v>1250</v>
      </c>
      <c r="I31" s="45">
        <f t="shared" si="14"/>
        <v>27</v>
      </c>
      <c r="J31" s="45">
        <f t="shared" si="15"/>
        <v>48.6</v>
      </c>
      <c r="K31" s="46">
        <f t="shared" si="16"/>
        <v>607.5</v>
      </c>
      <c r="L31" s="47">
        <f t="shared" si="17"/>
        <v>642.5</v>
      </c>
      <c r="M31" s="47">
        <f t="shared" si="18"/>
        <v>183094.42500000002</v>
      </c>
      <c r="N31" s="47">
        <f t="shared" si="19"/>
        <v>193643.07499999998</v>
      </c>
      <c r="O31" s="47">
        <f t="shared" si="20"/>
        <v>376737.5</v>
      </c>
      <c r="Q31" s="5">
        <v>300</v>
      </c>
    </row>
    <row r="32" spans="1:17" s="5" customFormat="1" ht="36.75" customHeight="1" x14ac:dyDescent="0.3">
      <c r="A32" s="43">
        <v>25</v>
      </c>
      <c r="B32" s="86" t="s">
        <v>70</v>
      </c>
      <c r="C32" s="23" t="s">
        <v>107</v>
      </c>
      <c r="D32" s="82">
        <v>921.5</v>
      </c>
      <c r="E32" s="18">
        <v>2015</v>
      </c>
      <c r="F32" s="18">
        <v>2024</v>
      </c>
      <c r="G32" s="18">
        <v>50</v>
      </c>
      <c r="H32" s="44">
        <v>2000</v>
      </c>
      <c r="I32" s="45">
        <f t="shared" si="14"/>
        <v>9</v>
      </c>
      <c r="J32" s="45">
        <f t="shared" si="15"/>
        <v>16.2</v>
      </c>
      <c r="K32" s="46">
        <f t="shared" si="16"/>
        <v>324</v>
      </c>
      <c r="L32" s="47">
        <f t="shared" si="17"/>
        <v>1676</v>
      </c>
      <c r="M32" s="47">
        <f t="shared" si="18"/>
        <v>298566</v>
      </c>
      <c r="N32" s="47">
        <f t="shared" si="19"/>
        <v>1544434</v>
      </c>
      <c r="O32" s="47">
        <f t="shared" si="20"/>
        <v>1843000</v>
      </c>
      <c r="Q32" s="5">
        <v>1500</v>
      </c>
    </row>
    <row r="33" spans="1:17" s="5" customFormat="1" ht="36.75" customHeight="1" x14ac:dyDescent="0.3">
      <c r="A33" s="43">
        <v>26</v>
      </c>
      <c r="B33" s="86" t="s">
        <v>71</v>
      </c>
      <c r="C33" s="23"/>
      <c r="D33" s="82">
        <v>405</v>
      </c>
      <c r="E33" s="18">
        <v>2015</v>
      </c>
      <c r="F33" s="18">
        <v>2024</v>
      </c>
      <c r="G33" s="18">
        <v>50</v>
      </c>
      <c r="H33" s="44">
        <v>1500</v>
      </c>
      <c r="I33" s="45">
        <f t="shared" si="14"/>
        <v>9</v>
      </c>
      <c r="J33" s="45">
        <f t="shared" si="15"/>
        <v>16.2</v>
      </c>
      <c r="K33" s="46">
        <f t="shared" si="16"/>
        <v>243</v>
      </c>
      <c r="L33" s="47">
        <f t="shared" si="17"/>
        <v>1257</v>
      </c>
      <c r="M33" s="47">
        <f t="shared" si="18"/>
        <v>98415</v>
      </c>
      <c r="N33" s="47">
        <f t="shared" si="19"/>
        <v>509085</v>
      </c>
      <c r="O33" s="47">
        <f t="shared" si="20"/>
        <v>607500</v>
      </c>
      <c r="Q33" s="5">
        <v>1500</v>
      </c>
    </row>
    <row r="34" spans="1:17" s="5" customFormat="1" ht="36.75" customHeight="1" x14ac:dyDescent="0.3">
      <c r="A34" s="43">
        <v>27</v>
      </c>
      <c r="B34" s="86" t="s">
        <v>72</v>
      </c>
      <c r="C34" s="23"/>
      <c r="D34" s="82">
        <v>144.22999999999999</v>
      </c>
      <c r="E34" s="18">
        <v>2015</v>
      </c>
      <c r="F34" s="18">
        <v>2024</v>
      </c>
      <c r="G34" s="18">
        <v>50</v>
      </c>
      <c r="H34" s="44">
        <v>1500</v>
      </c>
      <c r="I34" s="45">
        <f t="shared" si="14"/>
        <v>9</v>
      </c>
      <c r="J34" s="45">
        <f t="shared" si="15"/>
        <v>16.2</v>
      </c>
      <c r="K34" s="46">
        <f t="shared" si="16"/>
        <v>243</v>
      </c>
      <c r="L34" s="47">
        <f t="shared" si="17"/>
        <v>1257</v>
      </c>
      <c r="M34" s="47">
        <f t="shared" si="18"/>
        <v>35047.889999999985</v>
      </c>
      <c r="N34" s="47">
        <f t="shared" si="19"/>
        <v>181297.11</v>
      </c>
      <c r="O34" s="47">
        <f t="shared" si="20"/>
        <v>216344.99999999997</v>
      </c>
      <c r="Q34" s="5">
        <v>1500</v>
      </c>
    </row>
    <row r="35" spans="1:17" s="5" customFormat="1" ht="36.75" customHeight="1" x14ac:dyDescent="0.3">
      <c r="A35" s="43">
        <v>28</v>
      </c>
      <c r="B35" s="86" t="s">
        <v>73</v>
      </c>
      <c r="C35" s="23"/>
      <c r="D35" s="82">
        <v>476</v>
      </c>
      <c r="E35" s="18">
        <v>2015</v>
      </c>
      <c r="F35" s="18">
        <v>2024</v>
      </c>
      <c r="G35" s="18">
        <v>50</v>
      </c>
      <c r="H35" s="44">
        <v>1500</v>
      </c>
      <c r="I35" s="45">
        <f t="shared" si="14"/>
        <v>9</v>
      </c>
      <c r="J35" s="45">
        <f t="shared" si="15"/>
        <v>16.2</v>
      </c>
      <c r="K35" s="46">
        <f t="shared" si="16"/>
        <v>243</v>
      </c>
      <c r="L35" s="47">
        <f t="shared" si="17"/>
        <v>1257</v>
      </c>
      <c r="M35" s="47">
        <f t="shared" si="18"/>
        <v>115668</v>
      </c>
      <c r="N35" s="47">
        <f t="shared" si="19"/>
        <v>598332</v>
      </c>
      <c r="O35" s="47">
        <f t="shared" si="20"/>
        <v>714000</v>
      </c>
      <c r="Q35" s="5">
        <v>1500</v>
      </c>
    </row>
    <row r="36" spans="1:17" s="5" customFormat="1" ht="36.75" customHeight="1" x14ac:dyDescent="0.3">
      <c r="A36" s="43">
        <v>29</v>
      </c>
      <c r="B36" s="86" t="s">
        <v>74</v>
      </c>
      <c r="C36" s="23" t="s">
        <v>108</v>
      </c>
      <c r="D36" s="82">
        <v>809</v>
      </c>
      <c r="E36" s="18">
        <v>2015</v>
      </c>
      <c r="F36" s="18">
        <v>2024</v>
      </c>
      <c r="G36" s="18">
        <v>50</v>
      </c>
      <c r="H36" s="44">
        <v>1500</v>
      </c>
      <c r="I36" s="45">
        <f t="shared" si="14"/>
        <v>9</v>
      </c>
      <c r="J36" s="45">
        <f t="shared" si="15"/>
        <v>16.2</v>
      </c>
      <c r="K36" s="46">
        <f t="shared" si="16"/>
        <v>243</v>
      </c>
      <c r="L36" s="47">
        <f t="shared" si="17"/>
        <v>1257</v>
      </c>
      <c r="M36" s="47">
        <f t="shared" si="18"/>
        <v>196587</v>
      </c>
      <c r="N36" s="47">
        <f t="shared" si="19"/>
        <v>1016913</v>
      </c>
      <c r="O36" s="47">
        <f t="shared" si="20"/>
        <v>1213500</v>
      </c>
      <c r="Q36" s="5">
        <v>1100</v>
      </c>
    </row>
    <row r="37" spans="1:17" s="5" customFormat="1" ht="36.75" customHeight="1" x14ac:dyDescent="0.3">
      <c r="A37" s="43">
        <v>30</v>
      </c>
      <c r="B37" s="86" t="s">
        <v>75</v>
      </c>
      <c r="C37" s="23"/>
      <c r="D37" s="82">
        <v>1475</v>
      </c>
      <c r="E37" s="18">
        <v>2015</v>
      </c>
      <c r="F37" s="18">
        <v>2024</v>
      </c>
      <c r="G37" s="18">
        <v>50</v>
      </c>
      <c r="H37" s="44">
        <v>1250</v>
      </c>
      <c r="I37" s="45">
        <f t="shared" si="14"/>
        <v>9</v>
      </c>
      <c r="J37" s="45">
        <f t="shared" si="15"/>
        <v>16.2</v>
      </c>
      <c r="K37" s="46">
        <f t="shared" si="16"/>
        <v>202.5</v>
      </c>
      <c r="L37" s="47">
        <f t="shared" si="17"/>
        <v>1047.5</v>
      </c>
      <c r="M37" s="47">
        <f t="shared" si="18"/>
        <v>298687.5</v>
      </c>
      <c r="N37" s="47">
        <f t="shared" si="19"/>
        <v>1545062.5</v>
      </c>
      <c r="O37" s="47">
        <f t="shared" si="20"/>
        <v>1843750</v>
      </c>
      <c r="Q37" s="5">
        <v>1100</v>
      </c>
    </row>
    <row r="38" spans="1:17" s="5" customFormat="1" ht="36.75" customHeight="1" x14ac:dyDescent="0.3">
      <c r="A38" s="43">
        <v>31</v>
      </c>
      <c r="B38" s="86" t="s">
        <v>76</v>
      </c>
      <c r="C38" s="23"/>
      <c r="D38" s="82">
        <v>349</v>
      </c>
      <c r="E38" s="18">
        <v>2015</v>
      </c>
      <c r="F38" s="18">
        <v>2024</v>
      </c>
      <c r="G38" s="18">
        <v>50</v>
      </c>
      <c r="H38" s="44">
        <v>1250</v>
      </c>
      <c r="I38" s="45">
        <f t="shared" si="14"/>
        <v>9</v>
      </c>
      <c r="J38" s="45">
        <f t="shared" si="15"/>
        <v>16.2</v>
      </c>
      <c r="K38" s="46">
        <f t="shared" si="16"/>
        <v>202.5</v>
      </c>
      <c r="L38" s="47">
        <f t="shared" si="17"/>
        <v>1047.5</v>
      </c>
      <c r="M38" s="47">
        <f t="shared" si="18"/>
        <v>70672.5</v>
      </c>
      <c r="N38" s="47">
        <f t="shared" si="19"/>
        <v>365577.5</v>
      </c>
      <c r="O38" s="47">
        <f t="shared" si="20"/>
        <v>436250</v>
      </c>
      <c r="Q38" s="5">
        <v>1300</v>
      </c>
    </row>
    <row r="39" spans="1:17" s="5" customFormat="1" ht="36.75" customHeight="1" x14ac:dyDescent="0.3">
      <c r="A39" s="43">
        <v>32</v>
      </c>
      <c r="B39" s="86" t="s">
        <v>77</v>
      </c>
      <c r="C39" s="23"/>
      <c r="D39" s="82">
        <v>2070</v>
      </c>
      <c r="E39" s="18">
        <v>2015</v>
      </c>
      <c r="F39" s="18">
        <v>2024</v>
      </c>
      <c r="G39" s="18">
        <v>50</v>
      </c>
      <c r="H39" s="44">
        <v>1500</v>
      </c>
      <c r="I39" s="45">
        <f t="shared" si="14"/>
        <v>9</v>
      </c>
      <c r="J39" s="45">
        <f t="shared" si="15"/>
        <v>16.2</v>
      </c>
      <c r="K39" s="46">
        <f t="shared" si="16"/>
        <v>243</v>
      </c>
      <c r="L39" s="47">
        <f t="shared" si="17"/>
        <v>1257</v>
      </c>
      <c r="M39" s="47">
        <f t="shared" si="18"/>
        <v>503010</v>
      </c>
      <c r="N39" s="47">
        <f t="shared" si="19"/>
        <v>2601990</v>
      </c>
      <c r="O39" s="47">
        <f t="shared" si="20"/>
        <v>3105000</v>
      </c>
      <c r="Q39" s="5">
        <v>1500</v>
      </c>
    </row>
    <row r="40" spans="1:17" s="5" customFormat="1" ht="36.75" customHeight="1" x14ac:dyDescent="0.3">
      <c r="A40" s="43">
        <v>33</v>
      </c>
      <c r="B40" s="86" t="s">
        <v>78</v>
      </c>
      <c r="C40" s="23" t="s">
        <v>109</v>
      </c>
      <c r="D40" s="82">
        <v>133</v>
      </c>
      <c r="E40" s="18">
        <v>2015</v>
      </c>
      <c r="F40" s="18">
        <v>2024</v>
      </c>
      <c r="G40" s="18">
        <v>50</v>
      </c>
      <c r="H40" s="44">
        <v>1250</v>
      </c>
      <c r="I40" s="45">
        <f t="shared" si="14"/>
        <v>9</v>
      </c>
      <c r="J40" s="45">
        <f t="shared" si="15"/>
        <v>16.2</v>
      </c>
      <c r="K40" s="46">
        <f t="shared" si="16"/>
        <v>202.5</v>
      </c>
      <c r="L40" s="47">
        <f t="shared" si="17"/>
        <v>1047.5</v>
      </c>
      <c r="M40" s="47">
        <f t="shared" si="18"/>
        <v>26932.5</v>
      </c>
      <c r="N40" s="47">
        <f t="shared" si="19"/>
        <v>139317.5</v>
      </c>
      <c r="O40" s="47">
        <f t="shared" si="20"/>
        <v>166250</v>
      </c>
      <c r="Q40" s="5">
        <v>700</v>
      </c>
    </row>
    <row r="41" spans="1:17" s="5" customFormat="1" ht="36.75" customHeight="1" x14ac:dyDescent="0.3">
      <c r="A41" s="43">
        <v>34</v>
      </c>
      <c r="B41" s="86" t="s">
        <v>79</v>
      </c>
      <c r="C41" s="23" t="s">
        <v>110</v>
      </c>
      <c r="D41" s="82">
        <v>504</v>
      </c>
      <c r="E41" s="18">
        <v>2015</v>
      </c>
      <c r="F41" s="18">
        <v>2024</v>
      </c>
      <c r="G41" s="18">
        <v>50</v>
      </c>
      <c r="H41" s="44">
        <v>2000</v>
      </c>
      <c r="I41" s="45">
        <f t="shared" si="14"/>
        <v>9</v>
      </c>
      <c r="J41" s="45">
        <f t="shared" si="15"/>
        <v>16.2</v>
      </c>
      <c r="K41" s="46">
        <f t="shared" si="16"/>
        <v>324</v>
      </c>
      <c r="L41" s="47">
        <f t="shared" si="17"/>
        <v>1676</v>
      </c>
      <c r="M41" s="47">
        <f t="shared" si="18"/>
        <v>163296</v>
      </c>
      <c r="N41" s="47">
        <f t="shared" si="19"/>
        <v>844704</v>
      </c>
      <c r="O41" s="47">
        <f t="shared" si="20"/>
        <v>1008000</v>
      </c>
      <c r="Q41" s="5">
        <v>500</v>
      </c>
    </row>
    <row r="42" spans="1:17" s="5" customFormat="1" ht="36.75" customHeight="1" x14ac:dyDescent="0.3">
      <c r="A42" s="43">
        <v>35</v>
      </c>
      <c r="B42" s="86" t="s">
        <v>80</v>
      </c>
      <c r="C42" s="23" t="s">
        <v>111</v>
      </c>
      <c r="D42" s="82">
        <v>161.46</v>
      </c>
      <c r="E42" s="18">
        <v>2015</v>
      </c>
      <c r="F42" s="18">
        <v>2024</v>
      </c>
      <c r="G42" s="18">
        <v>50</v>
      </c>
      <c r="H42" s="44">
        <v>1000</v>
      </c>
      <c r="I42" s="45">
        <f t="shared" si="14"/>
        <v>9</v>
      </c>
      <c r="J42" s="45">
        <f t="shared" si="15"/>
        <v>16.2</v>
      </c>
      <c r="K42" s="46">
        <f t="shared" si="16"/>
        <v>162</v>
      </c>
      <c r="L42" s="47">
        <f t="shared" si="17"/>
        <v>838</v>
      </c>
      <c r="M42" s="47">
        <f t="shared" si="18"/>
        <v>26156.51999999999</v>
      </c>
      <c r="N42" s="47">
        <f t="shared" si="19"/>
        <v>135303.48000000001</v>
      </c>
      <c r="O42" s="47">
        <f t="shared" si="20"/>
        <v>161460</v>
      </c>
      <c r="Q42" s="5">
        <v>500</v>
      </c>
    </row>
    <row r="43" spans="1:17" s="5" customFormat="1" ht="36.75" customHeight="1" x14ac:dyDescent="0.3">
      <c r="A43" s="43">
        <v>36</v>
      </c>
      <c r="B43" s="86" t="s">
        <v>81</v>
      </c>
      <c r="C43" s="23" t="s">
        <v>112</v>
      </c>
      <c r="D43" s="82">
        <v>48.22</v>
      </c>
      <c r="E43" s="18">
        <v>2015</v>
      </c>
      <c r="F43" s="18">
        <v>2024</v>
      </c>
      <c r="G43" s="18">
        <v>50</v>
      </c>
      <c r="H43" s="44">
        <v>2000</v>
      </c>
      <c r="I43" s="45">
        <f t="shared" si="14"/>
        <v>9</v>
      </c>
      <c r="J43" s="45">
        <f t="shared" si="15"/>
        <v>16.2</v>
      </c>
      <c r="K43" s="46">
        <f t="shared" si="16"/>
        <v>324</v>
      </c>
      <c r="L43" s="47">
        <f t="shared" si="17"/>
        <v>1676</v>
      </c>
      <c r="M43" s="47">
        <f t="shared" si="18"/>
        <v>15623.279999999999</v>
      </c>
      <c r="N43" s="47">
        <f t="shared" si="19"/>
        <v>80816.72</v>
      </c>
      <c r="O43" s="47">
        <f t="shared" si="20"/>
        <v>96440</v>
      </c>
      <c r="Q43" s="5">
        <v>1500</v>
      </c>
    </row>
    <row r="44" spans="1:17" s="5" customFormat="1" ht="36.75" customHeight="1" x14ac:dyDescent="0.3">
      <c r="A44" s="43">
        <v>37</v>
      </c>
      <c r="B44" s="86" t="s">
        <v>82</v>
      </c>
      <c r="C44" s="23"/>
      <c r="D44" s="82">
        <v>574.25</v>
      </c>
      <c r="E44" s="18">
        <v>2015</v>
      </c>
      <c r="F44" s="18">
        <v>2024</v>
      </c>
      <c r="G44" s="18">
        <v>50</v>
      </c>
      <c r="H44" s="44">
        <v>2000</v>
      </c>
      <c r="I44" s="45">
        <f t="shared" si="14"/>
        <v>9</v>
      </c>
      <c r="J44" s="45">
        <f t="shared" si="15"/>
        <v>16.2</v>
      </c>
      <c r="K44" s="46">
        <f t="shared" si="16"/>
        <v>324</v>
      </c>
      <c r="L44" s="47">
        <f t="shared" si="17"/>
        <v>1676</v>
      </c>
      <c r="M44" s="47">
        <f t="shared" si="18"/>
        <v>186057</v>
      </c>
      <c r="N44" s="47">
        <f t="shared" si="19"/>
        <v>962443</v>
      </c>
      <c r="O44" s="47">
        <f t="shared" si="20"/>
        <v>1148500</v>
      </c>
      <c r="Q44" s="5">
        <v>1500</v>
      </c>
    </row>
    <row r="45" spans="1:17" s="5" customFormat="1" ht="36.75" customHeight="1" x14ac:dyDescent="0.3">
      <c r="A45" s="43">
        <v>38</v>
      </c>
      <c r="B45" s="86" t="s">
        <v>83</v>
      </c>
      <c r="C45" s="23"/>
      <c r="D45" s="82">
        <v>543</v>
      </c>
      <c r="E45" s="18">
        <v>2015</v>
      </c>
      <c r="F45" s="18">
        <v>2024</v>
      </c>
      <c r="G45" s="18">
        <v>50</v>
      </c>
      <c r="H45" s="44">
        <v>2000</v>
      </c>
      <c r="I45" s="45">
        <f t="shared" si="14"/>
        <v>9</v>
      </c>
      <c r="J45" s="45">
        <f t="shared" si="15"/>
        <v>16.2</v>
      </c>
      <c r="K45" s="46">
        <f t="shared" si="16"/>
        <v>324</v>
      </c>
      <c r="L45" s="47">
        <f t="shared" si="17"/>
        <v>1676</v>
      </c>
      <c r="M45" s="47">
        <f t="shared" si="18"/>
        <v>175932</v>
      </c>
      <c r="N45" s="47">
        <f t="shared" si="19"/>
        <v>910068</v>
      </c>
      <c r="O45" s="47">
        <f t="shared" si="20"/>
        <v>1086000</v>
      </c>
      <c r="Q45" s="5">
        <v>1500</v>
      </c>
    </row>
    <row r="46" spans="1:17" s="5" customFormat="1" ht="36.75" customHeight="1" x14ac:dyDescent="0.3">
      <c r="A46" s="43">
        <v>39</v>
      </c>
      <c r="B46" s="86" t="s">
        <v>119</v>
      </c>
      <c r="C46" s="23" t="s">
        <v>113</v>
      </c>
      <c r="D46" s="82">
        <v>81</v>
      </c>
      <c r="E46" s="18">
        <v>2019</v>
      </c>
      <c r="F46" s="18">
        <v>2024</v>
      </c>
      <c r="G46" s="18">
        <v>50</v>
      </c>
      <c r="H46" s="44">
        <v>2000</v>
      </c>
      <c r="I46" s="45">
        <f t="shared" si="14"/>
        <v>5</v>
      </c>
      <c r="J46" s="45">
        <f t="shared" si="15"/>
        <v>9</v>
      </c>
      <c r="K46" s="46">
        <f t="shared" si="16"/>
        <v>180</v>
      </c>
      <c r="L46" s="47">
        <f t="shared" si="17"/>
        <v>1820</v>
      </c>
      <c r="M46" s="47">
        <f t="shared" si="18"/>
        <v>14580</v>
      </c>
      <c r="N46" s="47">
        <f t="shared" si="19"/>
        <v>147420</v>
      </c>
      <c r="O46" s="47">
        <f t="shared" si="20"/>
        <v>162000</v>
      </c>
      <c r="Q46" s="5">
        <v>1900</v>
      </c>
    </row>
    <row r="47" spans="1:17" s="5" customFormat="1" ht="36.75" customHeight="1" x14ac:dyDescent="0.3">
      <c r="A47" s="43">
        <v>40</v>
      </c>
      <c r="B47" s="86" t="s">
        <v>84</v>
      </c>
      <c r="C47" s="23" t="s">
        <v>114</v>
      </c>
      <c r="D47" s="82">
        <v>230.34</v>
      </c>
      <c r="E47" s="18">
        <v>2019</v>
      </c>
      <c r="F47" s="18">
        <v>2024</v>
      </c>
      <c r="G47" s="18">
        <v>50</v>
      </c>
      <c r="H47" s="44">
        <v>2000</v>
      </c>
      <c r="I47" s="45">
        <f t="shared" si="14"/>
        <v>5</v>
      </c>
      <c r="J47" s="45">
        <f t="shared" si="15"/>
        <v>9</v>
      </c>
      <c r="K47" s="46">
        <f t="shared" si="16"/>
        <v>180</v>
      </c>
      <c r="L47" s="47">
        <f t="shared" si="17"/>
        <v>1820</v>
      </c>
      <c r="M47" s="47">
        <f t="shared" si="18"/>
        <v>41461.200000000012</v>
      </c>
      <c r="N47" s="47">
        <f t="shared" si="19"/>
        <v>419218.8</v>
      </c>
      <c r="O47" s="47">
        <f t="shared" si="20"/>
        <v>460680</v>
      </c>
      <c r="Q47" s="5">
        <v>1900</v>
      </c>
    </row>
    <row r="48" spans="1:17" s="5" customFormat="1" ht="36.75" customHeight="1" x14ac:dyDescent="0.3">
      <c r="A48" s="43">
        <v>41</v>
      </c>
      <c r="B48" s="86" t="s">
        <v>85</v>
      </c>
      <c r="C48" s="23"/>
      <c r="D48" s="82">
        <v>49.4</v>
      </c>
      <c r="E48" s="18">
        <v>2019</v>
      </c>
      <c r="F48" s="18">
        <v>2024</v>
      </c>
      <c r="G48" s="18">
        <v>50</v>
      </c>
      <c r="H48" s="44">
        <v>1500</v>
      </c>
      <c r="I48" s="45">
        <f t="shared" si="14"/>
        <v>5</v>
      </c>
      <c r="J48" s="45">
        <f t="shared" si="15"/>
        <v>9</v>
      </c>
      <c r="K48" s="46">
        <f t="shared" si="16"/>
        <v>135</v>
      </c>
      <c r="L48" s="47">
        <f t="shared" si="17"/>
        <v>1365</v>
      </c>
      <c r="M48" s="47">
        <f t="shared" si="18"/>
        <v>6669</v>
      </c>
      <c r="N48" s="47">
        <f t="shared" si="19"/>
        <v>67431</v>
      </c>
      <c r="O48" s="47">
        <f t="shared" si="20"/>
        <v>74100</v>
      </c>
      <c r="Q48" s="5">
        <v>550</v>
      </c>
    </row>
    <row r="49" spans="1:18" s="5" customFormat="1" ht="36.75" customHeight="1" x14ac:dyDescent="0.3">
      <c r="A49" s="43">
        <v>42</v>
      </c>
      <c r="B49" s="86" t="s">
        <v>86</v>
      </c>
      <c r="C49" s="23" t="s">
        <v>115</v>
      </c>
      <c r="D49" s="82">
        <v>1375</v>
      </c>
      <c r="E49" s="18">
        <v>2019</v>
      </c>
      <c r="F49" s="18">
        <v>2024</v>
      </c>
      <c r="G49" s="18">
        <v>50</v>
      </c>
      <c r="H49" s="44">
        <v>1500</v>
      </c>
      <c r="I49" s="45">
        <f t="shared" si="14"/>
        <v>5</v>
      </c>
      <c r="J49" s="45">
        <f t="shared" si="15"/>
        <v>9</v>
      </c>
      <c r="K49" s="46">
        <f t="shared" si="16"/>
        <v>135</v>
      </c>
      <c r="L49" s="47">
        <f t="shared" si="17"/>
        <v>1365</v>
      </c>
      <c r="M49" s="47">
        <f t="shared" si="18"/>
        <v>185625</v>
      </c>
      <c r="N49" s="47">
        <f t="shared" si="19"/>
        <v>1876875</v>
      </c>
      <c r="O49" s="47">
        <f t="shared" si="20"/>
        <v>2062500</v>
      </c>
      <c r="Q49" s="5">
        <v>2350</v>
      </c>
    </row>
    <row r="50" spans="1:18" s="5" customFormat="1" ht="36.75" customHeight="1" x14ac:dyDescent="0.3">
      <c r="A50" s="43">
        <v>43</v>
      </c>
      <c r="B50" s="86" t="s">
        <v>87</v>
      </c>
      <c r="C50" s="23" t="s">
        <v>116</v>
      </c>
      <c r="D50" s="82">
        <v>538.20000000000005</v>
      </c>
      <c r="E50" s="18">
        <v>2019</v>
      </c>
      <c r="F50" s="18">
        <v>2024</v>
      </c>
      <c r="G50" s="18">
        <v>50</v>
      </c>
      <c r="H50" s="44">
        <v>1500</v>
      </c>
      <c r="I50" s="45">
        <f t="shared" si="14"/>
        <v>5</v>
      </c>
      <c r="J50" s="45">
        <f t="shared" si="15"/>
        <v>9</v>
      </c>
      <c r="K50" s="46">
        <f t="shared" si="16"/>
        <v>135</v>
      </c>
      <c r="L50" s="47">
        <f t="shared" si="17"/>
        <v>1365</v>
      </c>
      <c r="M50" s="47">
        <f t="shared" si="18"/>
        <v>72657</v>
      </c>
      <c r="N50" s="47">
        <f t="shared" si="19"/>
        <v>734643.00000000012</v>
      </c>
      <c r="O50" s="47">
        <f t="shared" si="20"/>
        <v>807300.00000000012</v>
      </c>
      <c r="Q50" s="5">
        <v>1100</v>
      </c>
    </row>
    <row r="51" spans="1:18" s="5" customFormat="1" ht="36.75" customHeight="1" x14ac:dyDescent="0.3">
      <c r="A51" s="43">
        <v>44</v>
      </c>
      <c r="B51" s="86" t="s">
        <v>88</v>
      </c>
      <c r="C51" s="23"/>
      <c r="D51" s="82">
        <v>391.48</v>
      </c>
      <c r="E51" s="18">
        <v>2019</v>
      </c>
      <c r="F51" s="18">
        <v>2024</v>
      </c>
      <c r="G51" s="18">
        <v>50</v>
      </c>
      <c r="H51" s="44">
        <v>1500</v>
      </c>
      <c r="I51" s="45">
        <f t="shared" si="14"/>
        <v>5</v>
      </c>
      <c r="J51" s="45">
        <f t="shared" si="15"/>
        <v>9</v>
      </c>
      <c r="K51" s="46">
        <f t="shared" si="16"/>
        <v>135</v>
      </c>
      <c r="L51" s="47">
        <f t="shared" si="17"/>
        <v>1365</v>
      </c>
      <c r="M51" s="47">
        <f t="shared" si="18"/>
        <v>52849.79999999993</v>
      </c>
      <c r="N51" s="47">
        <f t="shared" si="19"/>
        <v>534370.20000000007</v>
      </c>
      <c r="O51" s="47">
        <f t="shared" si="20"/>
        <v>587220</v>
      </c>
      <c r="Q51" s="5">
        <v>1750</v>
      </c>
    </row>
    <row r="52" spans="1:18" s="5" customFormat="1" ht="36.75" customHeight="1" x14ac:dyDescent="0.3">
      <c r="A52" s="43">
        <v>45</v>
      </c>
      <c r="B52" s="86" t="s">
        <v>89</v>
      </c>
      <c r="C52" s="23"/>
      <c r="D52" s="82">
        <v>344.44</v>
      </c>
      <c r="E52" s="18">
        <v>2019</v>
      </c>
      <c r="F52" s="18">
        <v>2024</v>
      </c>
      <c r="G52" s="18">
        <v>50</v>
      </c>
      <c r="H52" s="44">
        <v>1500</v>
      </c>
      <c r="I52" s="45">
        <f t="shared" si="14"/>
        <v>5</v>
      </c>
      <c r="J52" s="45">
        <f t="shared" si="15"/>
        <v>9</v>
      </c>
      <c r="K52" s="46">
        <f t="shared" si="16"/>
        <v>135</v>
      </c>
      <c r="L52" s="47">
        <f t="shared" si="17"/>
        <v>1365</v>
      </c>
      <c r="M52" s="47">
        <f t="shared" si="18"/>
        <v>46499.400000000023</v>
      </c>
      <c r="N52" s="47">
        <f t="shared" si="19"/>
        <v>470160.6</v>
      </c>
      <c r="O52" s="47">
        <f t="shared" si="20"/>
        <v>516660</v>
      </c>
      <c r="Q52" s="5">
        <v>750</v>
      </c>
    </row>
    <row r="53" spans="1:18" s="5" customFormat="1" ht="36.75" customHeight="1" x14ac:dyDescent="0.3">
      <c r="A53" s="43">
        <v>46</v>
      </c>
      <c r="B53" s="86" t="s">
        <v>90</v>
      </c>
      <c r="C53" s="23"/>
      <c r="D53" s="82">
        <v>504.29</v>
      </c>
      <c r="E53" s="18">
        <v>2019</v>
      </c>
      <c r="F53" s="18">
        <v>2024</v>
      </c>
      <c r="G53" s="18">
        <v>50</v>
      </c>
      <c r="H53" s="44">
        <v>1500</v>
      </c>
      <c r="I53" s="45">
        <f t="shared" si="14"/>
        <v>5</v>
      </c>
      <c r="J53" s="45">
        <f t="shared" si="15"/>
        <v>9</v>
      </c>
      <c r="K53" s="46">
        <f t="shared" si="16"/>
        <v>135</v>
      </c>
      <c r="L53" s="47">
        <f t="shared" si="17"/>
        <v>1365</v>
      </c>
      <c r="M53" s="47">
        <f t="shared" si="18"/>
        <v>68079.150000000023</v>
      </c>
      <c r="N53" s="47">
        <f t="shared" si="19"/>
        <v>688355.85</v>
      </c>
      <c r="O53" s="47">
        <f t="shared" si="20"/>
        <v>756435</v>
      </c>
      <c r="Q53" s="5">
        <v>1750</v>
      </c>
    </row>
    <row r="54" spans="1:18" s="2" customFormat="1" x14ac:dyDescent="0.25">
      <c r="A54" s="21"/>
      <c r="B54" s="69" t="s">
        <v>32</v>
      </c>
      <c r="C54" s="69"/>
      <c r="D54" s="75">
        <f>SUM(D8:D8)</f>
        <v>6892</v>
      </c>
      <c r="E54" s="22"/>
      <c r="F54" s="22"/>
      <c r="G54" s="48"/>
      <c r="H54" s="49"/>
      <c r="I54" s="48"/>
      <c r="J54" s="22"/>
      <c r="K54" s="50"/>
      <c r="L54" s="51"/>
      <c r="M54" s="52">
        <f>SUM(M8:M53)</f>
        <v>73562770.620000005</v>
      </c>
      <c r="N54" s="52">
        <f>SUM(N8:N53)</f>
        <v>91320199.379999995</v>
      </c>
      <c r="O54" s="52">
        <f>SUM(O8:O53)</f>
        <v>164882970</v>
      </c>
    </row>
    <row r="55" spans="1:18" x14ac:dyDescent="0.25">
      <c r="B55" s="5"/>
      <c r="C55" s="5"/>
      <c r="D55" s="5"/>
      <c r="E55" s="5"/>
      <c r="F55" s="5"/>
      <c r="G55" s="5"/>
      <c r="H55" s="5"/>
      <c r="I55" s="5"/>
      <c r="J55" s="5"/>
      <c r="K55" s="53"/>
      <c r="L55" s="54"/>
      <c r="M55" s="54"/>
      <c r="N55" s="5"/>
      <c r="O55" s="55"/>
      <c r="P55" s="56"/>
      <c r="Q55" s="57"/>
      <c r="R55" s="57"/>
    </row>
    <row r="56" spans="1:18" x14ac:dyDescent="0.25">
      <c r="B56" s="87" t="s">
        <v>16</v>
      </c>
      <c r="C56" s="87"/>
      <c r="D56" s="87"/>
      <c r="E56" s="88"/>
      <c r="F56" s="88"/>
      <c r="G56" s="88"/>
      <c r="H56" s="88"/>
      <c r="I56" s="5"/>
      <c r="J56" s="5"/>
      <c r="K56" s="55"/>
      <c r="L56" s="54"/>
      <c r="M56" s="54"/>
      <c r="N56" s="5"/>
      <c r="O56" s="55"/>
      <c r="P56" s="56"/>
      <c r="Q56" s="57"/>
      <c r="R56" s="57"/>
    </row>
    <row r="57" spans="1:18" x14ac:dyDescent="0.25">
      <c r="B57" s="3" t="s">
        <v>17</v>
      </c>
      <c r="C57" s="3"/>
      <c r="D57" s="58">
        <v>0</v>
      </c>
      <c r="E57" s="29"/>
      <c r="F57" s="29"/>
      <c r="G57" s="29"/>
      <c r="I57" s="5"/>
      <c r="J57" s="5"/>
      <c r="K57" s="53"/>
      <c r="L57" s="54"/>
      <c r="M57" s="54"/>
      <c r="N57" s="5"/>
      <c r="O57" s="55"/>
      <c r="P57" s="56"/>
      <c r="Q57" s="57"/>
      <c r="R57" s="57"/>
    </row>
    <row r="58" spans="1:18" x14ac:dyDescent="0.25">
      <c r="B58" s="3" t="s">
        <v>3</v>
      </c>
      <c r="C58" s="3"/>
      <c r="D58" s="59">
        <v>0</v>
      </c>
      <c r="E58" s="29"/>
      <c r="F58" s="29"/>
      <c r="G58" s="29"/>
      <c r="I58" s="5"/>
      <c r="J58" s="5"/>
      <c r="K58" s="53"/>
      <c r="L58" s="54"/>
      <c r="M58" s="54"/>
      <c r="N58" s="5"/>
      <c r="O58" s="55"/>
      <c r="P58" s="56"/>
      <c r="Q58" s="57"/>
      <c r="R58" s="57"/>
    </row>
    <row r="59" spans="1:18" x14ac:dyDescent="0.25">
      <c r="B59" s="3" t="s">
        <v>18</v>
      </c>
      <c r="C59" s="3"/>
      <c r="D59" s="60">
        <f>ROUND((D57*D58),0)</f>
        <v>0</v>
      </c>
      <c r="E59" s="29"/>
      <c r="F59" s="29"/>
      <c r="G59" s="29"/>
      <c r="I59" s="5"/>
      <c r="J59" s="5"/>
      <c r="K59" s="53"/>
      <c r="L59" s="54"/>
      <c r="M59" s="54"/>
      <c r="N59" s="5"/>
      <c r="O59" s="55"/>
      <c r="P59" s="56"/>
      <c r="Q59" s="57"/>
      <c r="R59" s="57"/>
    </row>
    <row r="60" spans="1:18" x14ac:dyDescent="0.25">
      <c r="B60" s="5"/>
      <c r="C60" s="5"/>
      <c r="D60" s="5"/>
      <c r="E60" s="5"/>
      <c r="F60" s="5"/>
      <c r="G60" s="5"/>
      <c r="H60" s="5"/>
      <c r="I60" s="5"/>
      <c r="J60" s="5"/>
      <c r="K60" s="53"/>
      <c r="L60" s="54"/>
      <c r="M60" s="54"/>
      <c r="N60" s="5"/>
      <c r="O60" s="55"/>
      <c r="P60" s="56"/>
      <c r="Q60" s="57"/>
      <c r="R60" s="57"/>
    </row>
    <row r="61" spans="1:18" ht="22.5" customHeight="1" x14ac:dyDescent="0.25">
      <c r="B61" s="31" t="s">
        <v>19</v>
      </c>
      <c r="C61" s="31"/>
      <c r="D61" s="31"/>
      <c r="E61" s="30"/>
      <c r="F61" s="30"/>
      <c r="G61" s="5"/>
      <c r="H61" s="5"/>
      <c r="I61" s="5"/>
      <c r="J61" s="5"/>
      <c r="K61" s="53"/>
      <c r="L61" s="54"/>
      <c r="M61" s="54"/>
      <c r="N61" s="5"/>
      <c r="O61" s="53"/>
      <c r="P61" s="56"/>
      <c r="Q61" s="54"/>
      <c r="R61" s="54"/>
    </row>
    <row r="62" spans="1:18" x14ac:dyDescent="0.25">
      <c r="B62" s="3" t="s">
        <v>2</v>
      </c>
      <c r="C62" s="3"/>
      <c r="D62" s="58">
        <v>0</v>
      </c>
      <c r="E62" s="29"/>
      <c r="F62" s="29"/>
      <c r="G62" s="5"/>
      <c r="H62" s="5"/>
      <c r="J62" s="17"/>
      <c r="K62" s="17"/>
      <c r="L62" s="61"/>
      <c r="M62" s="73"/>
      <c r="P62" s="62"/>
    </row>
    <row r="63" spans="1:18" x14ac:dyDescent="0.25">
      <c r="B63" s="3" t="s">
        <v>3</v>
      </c>
      <c r="C63" s="3"/>
      <c r="D63" s="59">
        <v>0</v>
      </c>
      <c r="E63" s="29"/>
      <c r="F63" s="29"/>
      <c r="G63" s="29"/>
      <c r="I63" s="55"/>
      <c r="J63" s="40"/>
      <c r="K63" s="40"/>
      <c r="L63" s="54"/>
      <c r="M63" s="73"/>
      <c r="P63" s="62"/>
    </row>
    <row r="64" spans="1:18" x14ac:dyDescent="0.25">
      <c r="B64" s="3" t="s">
        <v>18</v>
      </c>
      <c r="C64" s="3"/>
      <c r="D64" s="60">
        <f>ROUND((D62*D63),0)</f>
        <v>0</v>
      </c>
      <c r="E64" s="29"/>
      <c r="F64" s="29"/>
      <c r="G64" s="29"/>
      <c r="I64" s="7"/>
      <c r="J64" s="7"/>
      <c r="K64" s="63"/>
      <c r="M64" s="73"/>
      <c r="P64" s="62"/>
    </row>
    <row r="65" spans="1:18" x14ac:dyDescent="0.25">
      <c r="B65" s="29"/>
      <c r="C65" s="29"/>
      <c r="D65" s="29"/>
      <c r="E65" s="29"/>
      <c r="F65" s="29"/>
      <c r="G65" s="29"/>
      <c r="H65" s="37"/>
      <c r="I65" s="7"/>
      <c r="J65" s="7"/>
      <c r="K65" s="63"/>
      <c r="M65" s="73"/>
      <c r="P65" s="62"/>
    </row>
    <row r="66" spans="1:18" x14ac:dyDescent="0.25">
      <c r="B66" s="15"/>
      <c r="C66" s="15"/>
      <c r="D66" s="64" t="s">
        <v>20</v>
      </c>
      <c r="E66" s="7"/>
      <c r="F66" s="7"/>
      <c r="J66" s="7"/>
      <c r="K66" s="63"/>
      <c r="L66" s="76"/>
      <c r="M66" s="73"/>
      <c r="P66" s="62"/>
    </row>
    <row r="67" spans="1:18" x14ac:dyDescent="0.25">
      <c r="B67" s="15" t="s">
        <v>0</v>
      </c>
      <c r="C67" s="15"/>
      <c r="D67" s="65">
        <f>+D5</f>
        <v>90000000</v>
      </c>
      <c r="E67" s="37"/>
      <c r="F67" s="37"/>
      <c r="K67" s="77"/>
      <c r="L67" s="76"/>
      <c r="M67" s="62"/>
    </row>
    <row r="68" spans="1:18" x14ac:dyDescent="0.25">
      <c r="B68" s="15" t="s">
        <v>4</v>
      </c>
      <c r="C68" s="15"/>
      <c r="D68" s="65">
        <f>+N54</f>
        <v>91320199.379999995</v>
      </c>
      <c r="E68" s="37"/>
      <c r="F68" s="37"/>
      <c r="J68" s="37"/>
      <c r="K68" s="78"/>
      <c r="L68" s="76"/>
      <c r="M68" s="62"/>
      <c r="P68" s="62"/>
    </row>
    <row r="69" spans="1:18" x14ac:dyDescent="0.25">
      <c r="B69" s="15" t="s">
        <v>21</v>
      </c>
      <c r="C69" s="15"/>
      <c r="D69" s="65">
        <f>D59</f>
        <v>0</v>
      </c>
      <c r="E69" s="37"/>
      <c r="F69" s="37"/>
      <c r="J69" s="37"/>
      <c r="K69" s="76"/>
      <c r="L69" s="76"/>
      <c r="M69" s="62"/>
      <c r="P69" s="62"/>
    </row>
    <row r="70" spans="1:18" ht="41.4" x14ac:dyDescent="0.25">
      <c r="A70" s="6"/>
      <c r="B70" s="15" t="s">
        <v>28</v>
      </c>
      <c r="C70" s="15"/>
      <c r="D70" s="65">
        <v>0</v>
      </c>
      <c r="E70" s="37"/>
      <c r="F70" s="37"/>
      <c r="J70" s="37"/>
      <c r="K70" s="37"/>
      <c r="L70" s="76"/>
      <c r="M70" s="62"/>
      <c r="P70" s="62"/>
    </row>
    <row r="71" spans="1:18" x14ac:dyDescent="0.25">
      <c r="A71" s="6"/>
      <c r="B71" s="16" t="s">
        <v>22</v>
      </c>
      <c r="C71" s="16"/>
      <c r="D71" s="67">
        <f>+D67+D68</f>
        <v>181320199.38</v>
      </c>
      <c r="E71" s="66"/>
      <c r="F71" s="66"/>
      <c r="G71" s="2"/>
      <c r="K71" s="36"/>
    </row>
    <row r="72" spans="1:18" x14ac:dyDescent="0.25">
      <c r="A72" s="6"/>
      <c r="B72" s="16" t="s">
        <v>23</v>
      </c>
      <c r="C72" s="16"/>
      <c r="D72" s="67">
        <f>MROUND(D71*90%,1)</f>
        <v>163188179</v>
      </c>
      <c r="E72" s="66"/>
      <c r="F72" s="66"/>
      <c r="G72" s="2"/>
      <c r="K72" s="36"/>
    </row>
    <row r="73" spans="1:18" x14ac:dyDescent="0.25">
      <c r="A73" s="6"/>
      <c r="B73" s="16" t="s">
        <v>24</v>
      </c>
      <c r="C73" s="16"/>
      <c r="D73" s="67">
        <f>MROUND(D71*80%,1)</f>
        <v>145056160</v>
      </c>
      <c r="E73" s="66"/>
      <c r="F73" s="66"/>
      <c r="G73" s="2"/>
      <c r="K73" s="36"/>
    </row>
    <row r="74" spans="1:18" x14ac:dyDescent="0.25">
      <c r="A74" s="6"/>
      <c r="B74" s="16" t="s">
        <v>25</v>
      </c>
      <c r="C74" s="16"/>
      <c r="D74" s="67">
        <f>+O54</f>
        <v>164882970</v>
      </c>
      <c r="E74" s="66"/>
      <c r="F74" s="66"/>
      <c r="G74" s="2"/>
      <c r="P74" s="68"/>
      <c r="R74" s="25"/>
    </row>
    <row r="75" spans="1:18" x14ac:dyDescent="0.25">
      <c r="A75" s="6"/>
      <c r="B75" s="15" t="s">
        <v>27</v>
      </c>
      <c r="C75" s="15"/>
      <c r="D75" s="67">
        <f>+D68+N3</f>
        <v>116160199.38</v>
      </c>
      <c r="R75" s="25"/>
    </row>
    <row r="76" spans="1:18" x14ac:dyDescent="0.25">
      <c r="A76" s="6"/>
      <c r="R76" s="25"/>
    </row>
    <row r="77" spans="1:18" x14ac:dyDescent="0.25">
      <c r="A77" s="6"/>
      <c r="P77" s="27"/>
      <c r="R77" s="25"/>
    </row>
    <row r="78" spans="1:18" x14ac:dyDescent="0.25">
      <c r="A78" s="6"/>
      <c r="P78" s="27"/>
      <c r="R78" s="25"/>
    </row>
    <row r="79" spans="1:18" x14ac:dyDescent="0.25">
      <c r="A79" s="6"/>
    </row>
    <row r="80" spans="1:18" x14ac:dyDescent="0.25">
      <c r="A80" s="6"/>
    </row>
    <row r="81" spans="1:16" x14ac:dyDescent="0.25">
      <c r="A81" s="6"/>
    </row>
    <row r="82" spans="1:16" x14ac:dyDescent="0.25">
      <c r="A82" s="6"/>
      <c r="D82" s="6" t="s">
        <v>35</v>
      </c>
      <c r="K82" s="8"/>
      <c r="N82" s="33"/>
      <c r="O82" s="33"/>
      <c r="P82" s="33"/>
    </row>
    <row r="83" spans="1:16" x14ac:dyDescent="0.25">
      <c r="A83" s="6"/>
      <c r="D83" s="6" t="s">
        <v>36</v>
      </c>
      <c r="E83" s="6">
        <v>154.69999999999999</v>
      </c>
      <c r="F83" s="6" t="s">
        <v>37</v>
      </c>
      <c r="K83" s="8"/>
    </row>
    <row r="84" spans="1:16" x14ac:dyDescent="0.25">
      <c r="A84" s="6"/>
      <c r="D84" s="79" t="s">
        <v>38</v>
      </c>
      <c r="E84" s="6">
        <v>75.400000000000006</v>
      </c>
      <c r="F84" s="6" t="s">
        <v>37</v>
      </c>
      <c r="K84" s="8"/>
    </row>
    <row r="85" spans="1:16" x14ac:dyDescent="0.25">
      <c r="A85" s="6"/>
      <c r="D85" s="79" t="s">
        <v>39</v>
      </c>
      <c r="E85" s="6">
        <v>18.600000000000001</v>
      </c>
      <c r="F85" s="6" t="s">
        <v>37</v>
      </c>
      <c r="K85" s="8"/>
    </row>
    <row r="86" spans="1:16" x14ac:dyDescent="0.25">
      <c r="A86" s="6"/>
      <c r="D86" s="79" t="s">
        <v>40</v>
      </c>
      <c r="E86" s="6">
        <v>15</v>
      </c>
      <c r="F86" s="6" t="s">
        <v>37</v>
      </c>
      <c r="K86" s="8"/>
    </row>
    <row r="87" spans="1:16" x14ac:dyDescent="0.25">
      <c r="A87" s="6"/>
      <c r="D87" s="79" t="s">
        <v>41</v>
      </c>
      <c r="E87" s="6">
        <v>46.7</v>
      </c>
      <c r="K87" s="8"/>
    </row>
    <row r="88" spans="1:16" x14ac:dyDescent="0.25">
      <c r="A88" s="6"/>
      <c r="D88" s="79"/>
      <c r="K88" s="8"/>
    </row>
    <row r="89" spans="1:16" x14ac:dyDescent="0.25">
      <c r="A89" s="6"/>
      <c r="D89" s="6" t="s">
        <v>35</v>
      </c>
      <c r="K89" s="8"/>
    </row>
    <row r="90" spans="1:16" x14ac:dyDescent="0.25">
      <c r="A90" s="6"/>
      <c r="D90" s="79" t="s">
        <v>42</v>
      </c>
      <c r="E90" s="6">
        <v>5410</v>
      </c>
      <c r="F90" s="6" t="s">
        <v>45</v>
      </c>
      <c r="G90" s="6">
        <v>1</v>
      </c>
      <c r="H90" s="34">
        <f>+G90*E90</f>
        <v>5410</v>
      </c>
      <c r="K90" s="8"/>
    </row>
    <row r="91" spans="1:16" x14ac:dyDescent="0.25">
      <c r="A91" s="6"/>
      <c r="D91" s="79" t="s">
        <v>43</v>
      </c>
      <c r="E91" s="6">
        <v>230</v>
      </c>
      <c r="F91" s="6" t="s">
        <v>45</v>
      </c>
      <c r="G91" s="6">
        <v>1</v>
      </c>
      <c r="H91" s="34">
        <f t="shared" ref="H91:H96" si="21">+G91*E91</f>
        <v>230</v>
      </c>
      <c r="K91" s="8"/>
    </row>
    <row r="92" spans="1:16" x14ac:dyDescent="0.25">
      <c r="A92" s="6"/>
      <c r="D92" s="79" t="s">
        <v>38</v>
      </c>
      <c r="E92" s="6">
        <v>74.400000000000006</v>
      </c>
      <c r="F92" s="6" t="s">
        <v>37</v>
      </c>
      <c r="G92" s="6">
        <v>101.17</v>
      </c>
      <c r="H92" s="34">
        <f t="shared" si="21"/>
        <v>7527.0480000000007</v>
      </c>
    </row>
    <row r="93" spans="1:16" x14ac:dyDescent="0.25">
      <c r="A93" s="6"/>
      <c r="D93" s="79" t="s">
        <v>39</v>
      </c>
      <c r="E93" s="6">
        <v>18.600000000000001</v>
      </c>
      <c r="F93" s="6" t="s">
        <v>37</v>
      </c>
      <c r="G93" s="6">
        <v>101.17</v>
      </c>
      <c r="H93" s="34">
        <f t="shared" si="21"/>
        <v>1881.7620000000002</v>
      </c>
    </row>
    <row r="94" spans="1:16" x14ac:dyDescent="0.25">
      <c r="A94" s="6"/>
      <c r="D94" s="79" t="s">
        <v>40</v>
      </c>
      <c r="E94" s="6">
        <v>15</v>
      </c>
      <c r="F94" s="6" t="s">
        <v>37</v>
      </c>
      <c r="G94" s="6">
        <v>101.17</v>
      </c>
      <c r="H94" s="34">
        <f t="shared" si="21"/>
        <v>1517.55</v>
      </c>
    </row>
    <row r="95" spans="1:16" x14ac:dyDescent="0.25">
      <c r="A95" s="6"/>
      <c r="D95" s="79" t="s">
        <v>41</v>
      </c>
      <c r="E95" s="6">
        <v>46.7</v>
      </c>
      <c r="F95" s="6" t="s">
        <v>37</v>
      </c>
      <c r="G95" s="6">
        <v>101.17</v>
      </c>
      <c r="H95" s="34">
        <f t="shared" si="21"/>
        <v>4724.6390000000001</v>
      </c>
    </row>
    <row r="96" spans="1:16" x14ac:dyDescent="0.25">
      <c r="A96" s="6"/>
      <c r="D96" s="79" t="s">
        <v>44</v>
      </c>
      <c r="E96" s="6">
        <v>650</v>
      </c>
      <c r="F96" s="6" t="s">
        <v>45</v>
      </c>
      <c r="G96" s="6">
        <v>1</v>
      </c>
      <c r="H96" s="34">
        <f t="shared" si="21"/>
        <v>650</v>
      </c>
    </row>
    <row r="97" spans="1:9" x14ac:dyDescent="0.25">
      <c r="A97" s="6"/>
      <c r="H97" s="80">
        <f>SUM(H90:H96)</f>
        <v>21940.999</v>
      </c>
      <c r="I97" s="81">
        <f>+H97-D3</f>
        <v>-14059.001</v>
      </c>
    </row>
    <row r="98" spans="1:9" x14ac:dyDescent="0.25">
      <c r="A98" s="6"/>
    </row>
    <row r="99" spans="1:9" x14ac:dyDescent="0.25">
      <c r="A99" s="6"/>
    </row>
    <row r="100" spans="1:9" x14ac:dyDescent="0.25">
      <c r="A100" s="6"/>
    </row>
    <row r="101" spans="1:9" x14ac:dyDescent="0.25">
      <c r="A101" s="6"/>
    </row>
    <row r="102" spans="1:9" x14ac:dyDescent="0.25">
      <c r="A102" s="6"/>
    </row>
    <row r="103" spans="1:9" x14ac:dyDescent="0.25">
      <c r="A103" s="6"/>
    </row>
    <row r="104" spans="1:9" x14ac:dyDescent="0.25">
      <c r="A104" s="6"/>
    </row>
    <row r="105" spans="1:9" x14ac:dyDescent="0.25">
      <c r="A105" s="6"/>
    </row>
    <row r="106" spans="1:9" x14ac:dyDescent="0.25">
      <c r="A106" s="6"/>
    </row>
    <row r="107" spans="1:9" x14ac:dyDescent="0.25">
      <c r="A107" s="6"/>
    </row>
    <row r="108" spans="1:9" x14ac:dyDescent="0.25">
      <c r="A108" s="6"/>
    </row>
    <row r="109" spans="1:9" x14ac:dyDescent="0.25">
      <c r="A109" s="6"/>
    </row>
    <row r="110" spans="1:9" x14ac:dyDescent="0.25">
      <c r="A110" s="6"/>
    </row>
    <row r="111" spans="1:9" x14ac:dyDescent="0.25">
      <c r="A111" s="6"/>
    </row>
    <row r="112" spans="1:9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</sheetData>
  <autoFilter ref="A7:O54" xr:uid="{00000000-0001-0000-0200-000000000000}"/>
  <mergeCells count="1">
    <mergeCell ref="B56:H56"/>
  </mergeCells>
  <printOptions horizontalCentered="1"/>
  <pageMargins left="0.11811023622047245" right="0.11811023622047245" top="0.74803149606299213" bottom="0.74803149606299213" header="0.31496062992125984" footer="0.31496062992125984"/>
  <pageSetup scale="8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94"/>
  <sheetViews>
    <sheetView topLeftCell="A4" workbookViewId="0">
      <selection activeCell="E13" sqref="E13"/>
    </sheetView>
  </sheetViews>
  <sheetFormatPr defaultRowHeight="14.4" x14ac:dyDescent="0.3"/>
  <cols>
    <col min="7" max="7" width="16" bestFit="1" customWidth="1"/>
  </cols>
  <sheetData>
    <row r="94" spans="7:7" x14ac:dyDescent="0.3">
      <c r="G94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1:V307"/>
  <sheetViews>
    <sheetView topLeftCell="B109" zoomScale="85" zoomScaleNormal="85" workbookViewId="0">
      <selection activeCell="E98" sqref="E98"/>
    </sheetView>
  </sheetViews>
  <sheetFormatPr defaultRowHeight="14.4" x14ac:dyDescent="0.3"/>
  <cols>
    <col min="3" max="3" width="16.109375" customWidth="1"/>
    <col min="4" max="4" width="17.5546875" customWidth="1"/>
    <col min="5" max="5" width="15" customWidth="1"/>
    <col min="6" max="6" width="19.5546875" style="1" customWidth="1"/>
    <col min="7" max="7" width="19.6640625" customWidth="1"/>
    <col min="8" max="8" width="23.88671875" customWidth="1"/>
    <col min="9" max="9" width="10" bestFit="1" customWidth="1"/>
    <col min="12" max="12" width="14.33203125" bestFit="1" customWidth="1"/>
    <col min="14" max="14" width="10" style="13" bestFit="1" customWidth="1"/>
    <col min="15" max="15" width="14.33203125" style="13" bestFit="1" customWidth="1"/>
    <col min="16" max="16" width="14.6640625" style="13" bestFit="1" customWidth="1"/>
    <col min="17" max="17" width="15.6640625" style="13" bestFit="1" customWidth="1"/>
    <col min="20" max="21" width="12.6640625" style="13" bestFit="1" customWidth="1"/>
    <col min="22" max="22" width="10.33203125" style="13" bestFit="1" customWidth="1"/>
  </cols>
  <sheetData>
    <row r="11" spans="5:22" s="9" customFormat="1" x14ac:dyDescent="0.3">
      <c r="F11" s="10"/>
      <c r="G11" s="10"/>
      <c r="H11" s="10"/>
      <c r="N11" s="14"/>
      <c r="O11" s="14"/>
      <c r="P11" s="14"/>
      <c r="Q11" s="14"/>
      <c r="T11" s="14"/>
      <c r="U11" s="14"/>
      <c r="V11" s="14"/>
    </row>
    <row r="12" spans="5:22" x14ac:dyDescent="0.3">
      <c r="E12" s="9"/>
    </row>
    <row r="138" spans="12:12" x14ac:dyDescent="0.3">
      <c r="L138" s="12"/>
    </row>
    <row r="304" spans="8:9" x14ac:dyDescent="0.3">
      <c r="H304" s="13"/>
      <c r="I304" s="13"/>
    </row>
    <row r="305" spans="8:8" x14ac:dyDescent="0.3">
      <c r="H305" s="13"/>
    </row>
    <row r="306" spans="8:8" x14ac:dyDescent="0.3">
      <c r="H306" s="13"/>
    </row>
    <row r="307" spans="8:8" x14ac:dyDescent="0.3">
      <c r="H307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Valuation</vt:lpstr>
      <vt:lpstr>Circle Rate</vt:lpstr>
      <vt:lpstr>Sale Instances</vt:lpstr>
      <vt:lpstr>Valuation!Print_Area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Avinash pandey</cp:lastModifiedBy>
  <cp:lastPrinted>2023-06-14T13:02:57Z</cp:lastPrinted>
  <dcterms:created xsi:type="dcterms:W3CDTF">2015-06-05T18:17:20Z</dcterms:created>
  <dcterms:modified xsi:type="dcterms:W3CDTF">2024-12-10T07:28:33Z</dcterms:modified>
</cp:coreProperties>
</file>