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PL PBB Fort\Sunita Ashok Chavan\"/>
    </mc:Choice>
  </mc:AlternateContent>
  <xr:revisionPtr revIDLastSave="0" documentId="13_ncr:1_{54A2043F-A952-4D2E-A5B2-A810C125202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Rent" sheetId="25" r:id="rId14"/>
  </sheets>
  <calcPr calcId="191029"/>
</workbook>
</file>

<file path=xl/calcChain.xml><?xml version="1.0" encoding="utf-8"?>
<calcChain xmlns="http://schemas.openxmlformats.org/spreadsheetml/2006/main">
  <c r="J19" i="4" l="1"/>
  <c r="P13" i="4" l="1"/>
  <c r="P12" i="4"/>
  <c r="S12" i="4"/>
  <c r="R31" i="4"/>
  <c r="R30" i="4"/>
  <c r="R29" i="4"/>
  <c r="R28" i="4"/>
  <c r="R27" i="4"/>
  <c r="R26" i="4"/>
  <c r="R25" i="4"/>
  <c r="T11" i="4"/>
  <c r="U11" i="4" s="1"/>
  <c r="P11" i="4" s="1"/>
  <c r="P10" i="4"/>
  <c r="H21" i="4"/>
  <c r="I18" i="4"/>
  <c r="I28" i="4"/>
  <c r="R32" i="4" l="1"/>
  <c r="Q12" i="4"/>
  <c r="Q11" i="4"/>
  <c r="Q10" i="4"/>
  <c r="P9" i="4"/>
  <c r="P8" i="4"/>
  <c r="P7" i="4"/>
  <c r="Q6" i="4"/>
  <c r="Q5" i="4"/>
  <c r="P4" i="4"/>
  <c r="Q3" i="4"/>
  <c r="Q2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<sst xmlns="http://schemas.openxmlformats.org/spreadsheetml/2006/main" count="31" uniqueCount="28">
  <si>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</si>
  <si>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</si>
  <si>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</si>
  <si>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</si>
  <si>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</si>
  <si>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</si>
  <si>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</si>
  <si>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</si>
  <si>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</si>
  <si>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</si>
  <si>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</si>
  <si>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</si>
  <si>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</si>
  <si>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A-18/2:10, Ground Floor, Gharkul, Sector 15, Village - Kharghar, Navi Mumbai</t>
  </si>
  <si>
    <t>agreeemnt  - 24.09.24</t>
  </si>
  <si>
    <t>av</t>
  </si>
  <si>
    <t>sd</t>
  </si>
  <si>
    <t>rd</t>
  </si>
  <si>
    <t>mv</t>
  </si>
  <si>
    <t>bua</t>
  </si>
  <si>
    <t>fmv</t>
  </si>
  <si>
    <t>possession - 2002</t>
  </si>
  <si>
    <t>rate on bua</t>
  </si>
  <si>
    <t>mca</t>
  </si>
  <si>
    <t>05.09.24</t>
  </si>
  <si>
    <t>12.08.24</t>
  </si>
  <si>
    <t>26.07.24</t>
  </si>
  <si>
    <t>ca - plan in ag.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</si>
</sst>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48</xdr:row>
      <xdr:rowOff>48844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D1BBB1-A8E0-4796-96E0-E403795FC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73564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49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52CA8B-2472-4ED5-8535-69DF8B4D3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3249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152400</xdr:rowOff>
    </xdr:from>
    <xdr:to>
      <xdr:col>12</xdr:col>
      <xdr:colOff>571500</xdr:colOff>
      <xdr:row>46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34C861-5A55-480C-8295-22C6E301F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52400"/>
          <a:ext cx="7553325" cy="86963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49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9E24AD-CA7C-4DF8-BF94-6C97BF6A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2964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238125</xdr:colOff>
      <xdr:row>25</xdr:row>
      <xdr:rowOff>114301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E5C3BC-056F-4439-9B8F-EABCAFC63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7553325" cy="4876800"/>
        </a:xfrm>
        <a:prstGeom prst="rect">
          <a:avLst/>
        </a:prstGeom>
      </xdr:spPr>
    </xdr:pic>
    <xdr:clientData/>
  </xdr:twoCellAnchor>
  <xdr:twoCellAnchor editAs="oneCell">
    <xdr:from>
      <xdr:col>12</xdr:col>
      <xdr:colOff>561975</xdr:colOff>
      <xdr:row>0</xdr:row>
      <xdr:rowOff>0</xdr:rowOff>
    </xdr:from>
    <xdr:to>
      <xdr:col>28</xdr:col>
      <xdr:colOff>506694</xdr:colOff>
      <xdr:row>24</xdr:row>
      <xdr:rowOff>38099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4EDFA9-54BC-48D1-BBC2-B309A1058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77175" y="0"/>
          <a:ext cx="9698319" cy="46100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</xdr:row>
      <xdr:rowOff>9525</xdr:rowOff>
    </xdr:from>
    <xdr:to>
      <xdr:col>12</xdr:col>
      <xdr:colOff>600075</xdr:colOff>
      <xdr:row>45</xdr:row>
      <xdr:rowOff>111287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437F43-161E-47D0-BAEF-A02CE2090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4962525"/>
          <a:ext cx="7905750" cy="3721262"/>
        </a:xfrm>
        <a:prstGeom prst="rect">
          <a:avLst/>
        </a:prstGeom>
      </xdr:spPr>
    </xdr:pic>
    <xdr:clientData/>
  </xdr:twoCellAnchor>
  <xdr:twoCellAnchor editAs="oneCell">
    <xdr:from>
      <xdr:col>13</xdr:col>
      <xdr:colOff>161925</xdr:colOff>
      <xdr:row>26</xdr:row>
      <xdr:rowOff>14138</xdr:rowOff>
    </xdr:from>
    <xdr:to>
      <xdr:col>30</xdr:col>
      <xdr:colOff>30524</xdr:colOff>
      <xdr:row>47</xdr:row>
      <xdr:rowOff>19813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521FA06-8EC5-45D0-A02E-41D8A32AF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86725" y="4967138"/>
          <a:ext cx="10231799" cy="4006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123825</xdr:rowOff>
    </xdr:from>
    <xdr:to>
      <xdr:col>13</xdr:col>
      <xdr:colOff>76200</xdr:colOff>
      <xdr:row>70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B3EDE73-8111-4671-A235-1E1E8A0EA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9077325"/>
          <a:ext cx="8001000" cy="4391025"/>
        </a:xfrm>
        <a:prstGeom prst="rect">
          <a:avLst/>
        </a:prstGeom>
      </xdr:spPr>
    </xdr:pic>
    <xdr:clientData/>
  </xdr:twoCellAnchor>
  <xdr:twoCellAnchor editAs="oneCell">
    <xdr:from>
      <xdr:col>13</xdr:col>
      <xdr:colOff>307128</xdr:colOff>
      <xdr:row>47</xdr:row>
      <xdr:rowOff>114300</xdr:rowOff>
    </xdr:from>
    <xdr:to>
      <xdr:col>26</xdr:col>
      <xdr:colOff>411390</xdr:colOff>
      <xdr:row>69</xdr:row>
      <xdr:rowOff>181938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7AE51E7-32AC-47CA-A1A1-5FCE63197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31928" y="9067800"/>
          <a:ext cx="8029062" cy="425863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71</xdr:row>
      <xdr:rowOff>128845</xdr:rowOff>
    </xdr:from>
    <xdr:to>
      <xdr:col>13</xdr:col>
      <xdr:colOff>180975</xdr:colOff>
      <xdr:row>92</xdr:row>
      <xdr:rowOff>124822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EE2B59F-0463-42CA-A4EF-9E118F50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13654345"/>
          <a:ext cx="8096250" cy="3996477"/>
        </a:xfrm>
        <a:prstGeom prst="rect">
          <a:avLst/>
        </a:prstGeom>
      </xdr:spPr>
    </xdr:pic>
    <xdr:clientData/>
  </xdr:twoCellAnchor>
  <xdr:twoCellAnchor editAs="oneCell">
    <xdr:from>
      <xdr:col>13</xdr:col>
      <xdr:colOff>400050</xdr:colOff>
      <xdr:row>71</xdr:row>
      <xdr:rowOff>38100</xdr:rowOff>
    </xdr:from>
    <xdr:to>
      <xdr:col>26</xdr:col>
      <xdr:colOff>258261</xdr:colOff>
      <xdr:row>108</xdr:row>
      <xdr:rowOff>39084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DFEE5CF-22FF-4DF0-9BE2-B289BB044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324850" y="13563600"/>
          <a:ext cx="7783011" cy="7049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382244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68D950-1960-4310-9A2A-4EEDE8837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16644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F30BA8-4616-45BB-A1B8-1276A3B62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48</xdr:row>
      <xdr:rowOff>125045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E9C7BD-1671-4F37-BD2F-807F83270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8745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315560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96A85C-5E61-4462-AE04-3D12D16AB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9960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534666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8A442F-F2C4-4787-BEC9-839E84F0D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69066" cy="8611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137CEC-EBBC-44E5-BD5A-B93728C00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75B4C-7110-4A64-A94D-3B433656F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40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B2A868-F54F-4AEB-9AF6-1295ECDE5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96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13.57031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250</v>
      </c>
      <c r="C2" s="4">
        <f>B2*1.2</f>
        <v>300</v>
      </c>
      <c r="D2" s="4">
        <f t="shared" ref="D2:D13" si="2">C2*1.2</f>
        <v>360</v>
      </c>
      <c r="E2" s="5">
        <f t="shared" ref="E2:E13" si="3">R2</f>
        <v>4000000</v>
      </c>
      <c r="F2" s="10">
        <f t="shared" ref="F2:F13" si="4">ROUND((E2/B2),0)</f>
        <v>16000</v>
      </c>
      <c r="G2" s="10">
        <f t="shared" ref="G2:G13" si="5">ROUND((E2/C2),0)</f>
        <v>13333</v>
      </c>
      <c r="H2" s="10">
        <f t="shared" ref="H2:H13" si="6">ROUND((E2/D2),0)</f>
        <v>11111</v>
      </c>
      <c r="I2" s="4" t="e">
        <f>#REF!</f>
        <v>#REF!</v>
      </c>
      <c r="J2" s="4">
        <f t="shared" ref="J2:J13" si="7">S2</f>
        <v>0</v>
      </c>
      <c r="O2">
        <v>0</v>
      </c>
      <c r="P2">
        <v>300</v>
      </c>
      <c r="Q2">
        <f t="shared" ref="Q2:Q12" si="8">P2/1.2</f>
        <v>250</v>
      </c>
      <c r="R2" s="2">
        <v>4000000</v>
      </c>
      <c r="S2" s="8"/>
      <c r="T2" s="8"/>
    </row>
    <row r="3" spans="1:22" x14ac:dyDescent="0.25">
      <c r="A3" s="4">
        <f t="shared" si="0"/>
        <v>0</v>
      </c>
      <c r="B3" s="4">
        <f t="shared" si="1"/>
        <v>333.33333333333337</v>
      </c>
      <c r="C3" s="4">
        <f t="shared" ref="C3:C15" si="9">B3*1.2</f>
        <v>400.00000000000006</v>
      </c>
      <c r="D3" s="4">
        <f t="shared" si="2"/>
        <v>480.00000000000006</v>
      </c>
      <c r="E3" s="16">
        <f t="shared" si="3"/>
        <v>3950000</v>
      </c>
      <c r="F3" s="10">
        <f t="shared" si="4"/>
        <v>11850</v>
      </c>
      <c r="G3" s="10">
        <f t="shared" si="5"/>
        <v>9875</v>
      </c>
      <c r="H3" s="10">
        <f t="shared" si="6"/>
        <v>8229</v>
      </c>
      <c r="I3" s="4" t="e">
        <f>#REF!</f>
        <v>#REF!</v>
      </c>
      <c r="J3" s="4">
        <f t="shared" si="7"/>
        <v>0</v>
      </c>
      <c r="O3">
        <v>0</v>
      </c>
      <c r="P3">
        <v>400</v>
      </c>
      <c r="Q3">
        <f t="shared" si="8"/>
        <v>333.33333333333337</v>
      </c>
      <c r="R3" s="2">
        <v>3950000</v>
      </c>
      <c r="S3" s="8"/>
      <c r="T3" s="8"/>
    </row>
    <row r="4" spans="1:22" x14ac:dyDescent="0.25">
      <c r="A4" s="4">
        <f t="shared" si="0"/>
        <v>0</v>
      </c>
      <c r="B4" s="4">
        <f t="shared" si="1"/>
        <v>290</v>
      </c>
      <c r="C4" s="4">
        <f t="shared" si="9"/>
        <v>348</v>
      </c>
      <c r="D4" s="4">
        <f t="shared" si="2"/>
        <v>417.59999999999997</v>
      </c>
      <c r="E4" s="16">
        <f t="shared" si="3"/>
        <v>3500000</v>
      </c>
      <c r="F4" s="10">
        <f t="shared" si="4"/>
        <v>12069</v>
      </c>
      <c r="G4" s="10">
        <f t="shared" si="5"/>
        <v>10057</v>
      </c>
      <c r="H4" s="10">
        <f t="shared" si="6"/>
        <v>8381</v>
      </c>
      <c r="I4" s="4" t="e">
        <f>#REF!</f>
        <v>#REF!</v>
      </c>
      <c r="J4" s="4">
        <f t="shared" si="7"/>
        <v>0</v>
      </c>
      <c r="O4">
        <v>0</v>
      </c>
      <c r="P4">
        <f t="shared" ref="P4:P9" si="10">O4/1.2</f>
        <v>0</v>
      </c>
      <c r="Q4">
        <v>290</v>
      </c>
      <c r="R4" s="2">
        <v>3500000</v>
      </c>
      <c r="S4" s="8"/>
      <c r="T4" s="8"/>
    </row>
    <row r="5" spans="1:22" x14ac:dyDescent="0.25">
      <c r="A5" s="4">
        <f t="shared" si="0"/>
        <v>0</v>
      </c>
      <c r="B5" s="4">
        <f t="shared" si="1"/>
        <v>250</v>
      </c>
      <c r="C5" s="4">
        <f t="shared" si="9"/>
        <v>300</v>
      </c>
      <c r="D5" s="4">
        <f t="shared" si="2"/>
        <v>360</v>
      </c>
      <c r="E5" s="16">
        <f t="shared" si="3"/>
        <v>3500000</v>
      </c>
      <c r="F5" s="10">
        <f t="shared" si="4"/>
        <v>14000</v>
      </c>
      <c r="G5" s="15">
        <f t="shared" si="5"/>
        <v>11667</v>
      </c>
      <c r="H5" s="10">
        <f t="shared" si="6"/>
        <v>9722</v>
      </c>
      <c r="I5" s="4" t="e">
        <f>#REF!</f>
        <v>#REF!</v>
      </c>
      <c r="J5" s="4">
        <f t="shared" si="7"/>
        <v>0</v>
      </c>
      <c r="O5">
        <v>0</v>
      </c>
      <c r="P5">
        <v>300</v>
      </c>
      <c r="Q5">
        <f t="shared" si="8"/>
        <v>250</v>
      </c>
      <c r="R5" s="2">
        <v>3500000</v>
      </c>
      <c r="S5" s="8"/>
      <c r="T5" s="8"/>
    </row>
    <row r="6" spans="1:22" x14ac:dyDescent="0.25">
      <c r="A6" s="4">
        <f t="shared" si="0"/>
        <v>0</v>
      </c>
      <c r="B6" s="4">
        <f t="shared" si="1"/>
        <v>291.66666666666669</v>
      </c>
      <c r="C6" s="4">
        <f t="shared" si="9"/>
        <v>350</v>
      </c>
      <c r="D6" s="4">
        <f t="shared" si="2"/>
        <v>420</v>
      </c>
      <c r="E6" s="16">
        <f t="shared" si="3"/>
        <v>3500000</v>
      </c>
      <c r="F6" s="10">
        <f t="shared" si="4"/>
        <v>12000</v>
      </c>
      <c r="G6" s="10">
        <f t="shared" si="5"/>
        <v>10000</v>
      </c>
      <c r="H6" s="10">
        <f t="shared" si="6"/>
        <v>8333</v>
      </c>
      <c r="I6" s="4" t="e">
        <f>#REF!</f>
        <v>#REF!</v>
      </c>
      <c r="J6" s="4">
        <f t="shared" si="7"/>
        <v>0</v>
      </c>
      <c r="O6">
        <v>0</v>
      </c>
      <c r="P6">
        <v>350</v>
      </c>
      <c r="Q6">
        <f t="shared" si="8"/>
        <v>291.66666666666669</v>
      </c>
      <c r="R6" s="2">
        <v>3500000</v>
      </c>
      <c r="S6" s="8"/>
      <c r="T6" s="8"/>
    </row>
    <row r="7" spans="1:22" x14ac:dyDescent="0.25">
      <c r="A7" s="4">
        <f t="shared" si="0"/>
        <v>0</v>
      </c>
      <c r="B7" s="4">
        <f t="shared" si="1"/>
        <v>400</v>
      </c>
      <c r="C7" s="4">
        <f t="shared" si="9"/>
        <v>480</v>
      </c>
      <c r="D7" s="4">
        <f t="shared" si="2"/>
        <v>576</v>
      </c>
      <c r="E7" s="16">
        <f t="shared" si="3"/>
        <v>4800000</v>
      </c>
      <c r="F7" s="10">
        <f t="shared" si="4"/>
        <v>12000</v>
      </c>
      <c r="G7" s="10">
        <f t="shared" si="5"/>
        <v>10000</v>
      </c>
      <c r="H7" s="10">
        <f t="shared" si="6"/>
        <v>8333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400</v>
      </c>
      <c r="R7" s="2">
        <v>4800000</v>
      </c>
      <c r="S7" s="8"/>
      <c r="T7" s="8"/>
    </row>
    <row r="8" spans="1:22" x14ac:dyDescent="0.25">
      <c r="A8" s="4">
        <f t="shared" si="0"/>
        <v>0</v>
      </c>
      <c r="B8" s="4">
        <f t="shared" si="1"/>
        <v>350</v>
      </c>
      <c r="C8" s="4">
        <f t="shared" si="9"/>
        <v>420</v>
      </c>
      <c r="D8" s="4">
        <f t="shared" si="2"/>
        <v>504</v>
      </c>
      <c r="E8" s="16">
        <f t="shared" si="3"/>
        <v>4800000</v>
      </c>
      <c r="F8" s="10">
        <f t="shared" si="4"/>
        <v>13714</v>
      </c>
      <c r="G8" s="15">
        <f t="shared" si="5"/>
        <v>11429</v>
      </c>
      <c r="H8" s="10">
        <f t="shared" si="6"/>
        <v>9524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350</v>
      </c>
      <c r="R8" s="2">
        <v>4800000</v>
      </c>
      <c r="S8" s="8"/>
      <c r="T8" s="8"/>
    </row>
    <row r="9" spans="1:22" x14ac:dyDescent="0.25">
      <c r="A9" s="4">
        <f t="shared" si="0"/>
        <v>0</v>
      </c>
      <c r="B9" s="4">
        <f t="shared" si="1"/>
        <v>350</v>
      </c>
      <c r="C9" s="4">
        <f t="shared" si="9"/>
        <v>420</v>
      </c>
      <c r="D9" s="4">
        <f t="shared" si="2"/>
        <v>504</v>
      </c>
      <c r="E9" s="16">
        <f t="shared" si="3"/>
        <v>4700000</v>
      </c>
      <c r="F9" s="10">
        <f t="shared" si="4"/>
        <v>13429</v>
      </c>
      <c r="G9" s="10">
        <f t="shared" si="5"/>
        <v>11190</v>
      </c>
      <c r="H9" s="10">
        <f t="shared" si="6"/>
        <v>9325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350</v>
      </c>
      <c r="R9" s="2">
        <v>4700000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367.50089999999994</v>
      </c>
      <c r="C10" s="4">
        <f t="shared" si="9"/>
        <v>441.00107999999994</v>
      </c>
      <c r="D10" s="4">
        <f t="shared" si="2"/>
        <v>529.20129599999996</v>
      </c>
      <c r="E10" s="16">
        <f t="shared" si="3"/>
        <v>4700000</v>
      </c>
      <c r="F10" s="10">
        <f t="shared" si="4"/>
        <v>12789</v>
      </c>
      <c r="G10" s="15">
        <f t="shared" si="5"/>
        <v>10658</v>
      </c>
      <c r="H10" s="10">
        <f t="shared" si="6"/>
        <v>8881</v>
      </c>
      <c r="I10" s="4" t="e">
        <f>#REF!</f>
        <v>#REF!</v>
      </c>
      <c r="J10" s="4" t="str">
        <f t="shared" si="7"/>
        <v>05.09.24</v>
      </c>
      <c r="O10">
        <v>0</v>
      </c>
      <c r="P10">
        <f>40.97*10.764</f>
        <v>441.00107999999994</v>
      </c>
      <c r="Q10">
        <f t="shared" si="8"/>
        <v>367.50089999999994</v>
      </c>
      <c r="R10" s="2">
        <v>4700000</v>
      </c>
      <c r="S10" s="8" t="s">
        <v>24</v>
      </c>
      <c r="T10" s="8"/>
    </row>
    <row r="11" spans="1:22" x14ac:dyDescent="0.25">
      <c r="A11" s="4">
        <f t="shared" si="0"/>
        <v>0</v>
      </c>
      <c r="B11" s="4">
        <f t="shared" si="1"/>
        <v>277.87266</v>
      </c>
      <c r="C11" s="4">
        <f t="shared" si="9"/>
        <v>333.44719199999997</v>
      </c>
      <c r="D11" s="4">
        <f t="shared" si="2"/>
        <v>400.13663039999994</v>
      </c>
      <c r="E11" s="5">
        <f t="shared" si="3"/>
        <v>4000000</v>
      </c>
      <c r="F11" s="15">
        <f t="shared" si="4"/>
        <v>14395</v>
      </c>
      <c r="G11" s="10">
        <f t="shared" si="5"/>
        <v>11996</v>
      </c>
      <c r="H11" s="10">
        <f t="shared" si="6"/>
        <v>9997</v>
      </c>
      <c r="I11" s="4" t="e">
        <f>#REF!</f>
        <v>#REF!</v>
      </c>
      <c r="J11" s="4">
        <f t="shared" si="7"/>
        <v>27.09</v>
      </c>
      <c r="O11">
        <v>0</v>
      </c>
      <c r="P11">
        <f>U11*10.764</f>
        <v>333.44719199999997</v>
      </c>
      <c r="Q11">
        <f t="shared" si="8"/>
        <v>277.87266</v>
      </c>
      <c r="R11" s="2">
        <v>4000000</v>
      </c>
      <c r="S11" s="8">
        <v>27.09</v>
      </c>
      <c r="T11" s="8">
        <f>9.72*40%</f>
        <v>3.8880000000000003</v>
      </c>
      <c r="U11">
        <f>T11+S11</f>
        <v>30.978000000000002</v>
      </c>
      <c r="V11" t="s">
        <v>25</v>
      </c>
    </row>
    <row r="12" spans="1:22" x14ac:dyDescent="0.25">
      <c r="A12" s="4">
        <f t="shared" si="0"/>
        <v>0</v>
      </c>
      <c r="B12" s="4">
        <f t="shared" si="1"/>
        <v>367.50089999999994</v>
      </c>
      <c r="C12" s="4">
        <f t="shared" si="9"/>
        <v>441.00107999999994</v>
      </c>
      <c r="D12" s="4">
        <f t="shared" si="2"/>
        <v>529.20129599999996</v>
      </c>
      <c r="E12" s="5">
        <f t="shared" si="3"/>
        <v>4900000</v>
      </c>
      <c r="F12" s="10">
        <f t="shared" si="4"/>
        <v>13333</v>
      </c>
      <c r="G12" s="10">
        <f t="shared" si="5"/>
        <v>11111</v>
      </c>
      <c r="H12" s="10">
        <f t="shared" si="6"/>
        <v>9259</v>
      </c>
      <c r="I12" s="4" t="e">
        <f>#REF!</f>
        <v>#REF!</v>
      </c>
      <c r="J12" s="4">
        <f t="shared" si="7"/>
        <v>40.97</v>
      </c>
      <c r="O12">
        <v>0</v>
      </c>
      <c r="P12">
        <f>S12*10.764</f>
        <v>441.00107999999994</v>
      </c>
      <c r="Q12">
        <f t="shared" si="8"/>
        <v>367.50089999999994</v>
      </c>
      <c r="R12" s="2">
        <v>4900000</v>
      </c>
      <c r="S12" s="8">
        <f>36.81+4.16</f>
        <v>40.97</v>
      </c>
      <c r="T12" s="8" t="s">
        <v>26</v>
      </c>
    </row>
    <row r="13" spans="1:22" x14ac:dyDescent="0.25">
      <c r="A13" s="4">
        <f t="shared" si="0"/>
        <v>0</v>
      </c>
      <c r="B13" s="4">
        <f t="shared" si="1"/>
        <v>242.99729999999997</v>
      </c>
      <c r="C13" s="4">
        <f t="shared" si="9"/>
        <v>291.59675999999996</v>
      </c>
      <c r="D13" s="4">
        <f t="shared" si="2"/>
        <v>349.91611199999994</v>
      </c>
      <c r="E13" s="5">
        <f t="shared" si="3"/>
        <v>2900000</v>
      </c>
      <c r="F13" s="10">
        <f t="shared" si="4"/>
        <v>11934</v>
      </c>
      <c r="G13" s="15">
        <f t="shared" si="5"/>
        <v>9945</v>
      </c>
      <c r="H13" s="10">
        <f t="shared" si="6"/>
        <v>8288</v>
      </c>
      <c r="I13" s="4" t="e">
        <f>#REF!</f>
        <v>#REF!</v>
      </c>
      <c r="J13" s="4">
        <f t="shared" si="7"/>
        <v>0</v>
      </c>
      <c r="O13">
        <v>0</v>
      </c>
      <c r="P13">
        <f>27.09*10.764</f>
        <v>291.59675999999996</v>
      </c>
      <c r="Q13">
        <f t="shared" ref="Q13" si="11">P13/1.2</f>
        <v>242.99729999999997</v>
      </c>
      <c r="R13" s="2">
        <v>2900000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27</v>
      </c>
      <c r="H18">
        <v>323</v>
      </c>
      <c r="I18">
        <f>30.04*10.764</f>
        <v>323.35055999999997</v>
      </c>
    </row>
    <row r="19" spans="7:24" x14ac:dyDescent="0.25">
      <c r="G19" t="s">
        <v>19</v>
      </c>
      <c r="H19">
        <v>396</v>
      </c>
      <c r="J19">
        <f>H19/I18</f>
        <v>1.2246770192697363</v>
      </c>
    </row>
    <row r="20" spans="7:24" x14ac:dyDescent="0.25">
      <c r="G20" t="s">
        <v>22</v>
      </c>
      <c r="H20">
        <v>11000</v>
      </c>
    </row>
    <row r="21" spans="7:24" x14ac:dyDescent="0.25">
      <c r="G21" t="s">
        <v>20</v>
      </c>
      <c r="H21">
        <f>H20*H18</f>
        <v>3553000</v>
      </c>
    </row>
    <row r="22" spans="7:24" x14ac:dyDescent="0.25">
      <c r="G22" s="6"/>
      <c r="H22" s="6"/>
    </row>
    <row r="24" spans="7:24" x14ac:dyDescent="0.25">
      <c r="H24" t="s">
        <v>14</v>
      </c>
      <c r="J24" t="s">
        <v>21</v>
      </c>
      <c r="P24" s="11" t="s">
        <v>23</v>
      </c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15</v>
      </c>
      <c r="I25">
        <v>3445000</v>
      </c>
      <c r="P25" s="11">
        <v>9.64</v>
      </c>
      <c r="Q25" s="11">
        <v>11.52</v>
      </c>
      <c r="R25" s="14">
        <f>Q25*P25</f>
        <v>111.0528</v>
      </c>
      <c r="T25" s="14"/>
      <c r="U25" s="14"/>
      <c r="V25" s="11"/>
      <c r="W25" s="11"/>
      <c r="X25" s="11"/>
    </row>
    <row r="26" spans="7:24" x14ac:dyDescent="0.25">
      <c r="H26" t="s">
        <v>16</v>
      </c>
      <c r="I26">
        <v>206700</v>
      </c>
      <c r="P26" s="11">
        <v>3.05</v>
      </c>
      <c r="Q26" s="11">
        <v>9.02</v>
      </c>
      <c r="R26" s="14">
        <f t="shared" ref="R26:R31" si="20">Q26*P26</f>
        <v>27.510999999999996</v>
      </c>
      <c r="T26" s="11"/>
      <c r="U26" s="11"/>
      <c r="V26" s="11"/>
      <c r="W26" s="11"/>
      <c r="X26" s="11"/>
    </row>
    <row r="27" spans="7:24" x14ac:dyDescent="0.25">
      <c r="H27" t="s">
        <v>17</v>
      </c>
      <c r="I27">
        <v>30000</v>
      </c>
      <c r="P27" s="11">
        <v>1</v>
      </c>
      <c r="Q27" s="11">
        <v>4.09</v>
      </c>
      <c r="R27" s="14">
        <f t="shared" si="20"/>
        <v>4.09</v>
      </c>
      <c r="T27" s="11"/>
      <c r="U27" s="11"/>
      <c r="V27" s="11"/>
      <c r="W27" s="11"/>
      <c r="X27" s="11"/>
    </row>
    <row r="28" spans="7:24" x14ac:dyDescent="0.25">
      <c r="I28">
        <f>SUM(I25:I27)</f>
        <v>3681700</v>
      </c>
      <c r="P28" s="11">
        <v>3.07</v>
      </c>
      <c r="Q28" s="11">
        <v>4.08</v>
      </c>
      <c r="R28" s="14">
        <f t="shared" si="20"/>
        <v>12.525599999999999</v>
      </c>
      <c r="T28" s="12"/>
      <c r="U28" s="12"/>
      <c r="V28" s="11"/>
      <c r="W28" s="11"/>
      <c r="X28" s="11"/>
    </row>
    <row r="29" spans="7:24" x14ac:dyDescent="0.25">
      <c r="H29" t="s">
        <v>18</v>
      </c>
      <c r="I29">
        <v>3395428</v>
      </c>
      <c r="P29" s="11">
        <v>4.04</v>
      </c>
      <c r="Q29" s="11">
        <v>4.17</v>
      </c>
      <c r="R29" s="14">
        <f t="shared" si="20"/>
        <v>16.846799999999998</v>
      </c>
      <c r="T29" s="11"/>
      <c r="U29" s="11"/>
      <c r="V29" s="11"/>
      <c r="W29" s="11"/>
      <c r="X29" s="11"/>
    </row>
    <row r="30" spans="7:24" x14ac:dyDescent="0.25">
      <c r="P30" s="11">
        <v>6.11</v>
      </c>
      <c r="Q30" s="11">
        <v>8.5299999999999994</v>
      </c>
      <c r="R30" s="14">
        <f t="shared" si="20"/>
        <v>52.118299999999998</v>
      </c>
      <c r="T30" s="11"/>
      <c r="U30" s="11"/>
      <c r="V30" s="11"/>
      <c r="W30" s="11"/>
      <c r="X30" s="11"/>
    </row>
    <row r="31" spans="7:24" x14ac:dyDescent="0.25">
      <c r="P31" s="11">
        <v>9.41</v>
      </c>
      <c r="Q31" s="11">
        <v>9.44</v>
      </c>
      <c r="R31" s="14">
        <f t="shared" si="20"/>
        <v>88.830399999999997</v>
      </c>
      <c r="T31" s="11"/>
      <c r="U31" s="11"/>
      <c r="V31" s="11"/>
      <c r="W31" s="11"/>
      <c r="X31" s="11"/>
    </row>
    <row r="32" spans="7:24" x14ac:dyDescent="0.25">
      <c r="P32" s="11"/>
      <c r="Q32" s="11"/>
      <c r="R32" s="11">
        <f>SUM(R25:R31)</f>
        <v>312.97490000000005</v>
      </c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B1C0F-B149-4F01-B4AD-1EEFFC1EF8B5}">
  <dimension ref="A73"/>
  <sheetViews>
    <sheetView topLeftCell="A46" workbookViewId="0">
      <selection activeCell="O74" sqref="O74"/>
    </sheetView>
  </sheetViews>
  <sheetFormatPr defaultRowHeight="15" x14ac:dyDescent="0.25"/>
  <sheetData>
    <row r="73" spans="1:1" x14ac:dyDescent="0.25">
      <c r="A73" s="6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Rent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2024-11-30T05:28:57Z</dcterms:modified>
</cp:coreProperties>
</file>