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244BBAA0-A053-435D-A525-448A6A82E9DC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5" sheetId="8" r:id="rId2"/>
    <sheet name="Sheet6" sheetId="9" r:id="rId3"/>
    <sheet name="Sheet7" sheetId="10" r:id="rId4"/>
    <sheet name="Sheet9" sheetId="1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2" i="1" l="1"/>
  <c r="B21" i="1"/>
  <c r="B20" i="1"/>
  <c r="B19" i="1"/>
  <c r="B18" i="1"/>
  <c r="B6" i="1" l="1"/>
  <c r="G36" i="1"/>
  <c r="G35" i="1"/>
  <c r="F9" i="1" l="1"/>
  <c r="B15" i="1"/>
  <c r="B9" i="1"/>
  <c r="B4" i="1"/>
  <c r="B5" i="1" s="1"/>
  <c r="B10" i="1" l="1"/>
  <c r="B11" i="1" s="1"/>
  <c r="B12" i="1" s="1"/>
  <c r="B16" i="1" s="1"/>
  <c r="B24" i="1" s="1"/>
  <c r="F37" i="1" l="1"/>
  <c r="E37" i="1"/>
  <c r="F36" i="1"/>
  <c r="E36" i="1"/>
  <c r="A36" i="1"/>
  <c r="F35" i="1"/>
  <c r="E35" i="1"/>
  <c r="A35" i="1"/>
  <c r="H14" i="1"/>
  <c r="G14" i="1"/>
  <c r="F14" i="1"/>
  <c r="E14" i="1"/>
  <c r="E8" i="1" l="1"/>
  <c r="E7" i="1"/>
  <c r="F32" i="1" l="1"/>
  <c r="C38" i="1"/>
  <c r="C37" i="1"/>
  <c r="H33" i="1" l="1"/>
  <c r="H31" i="1"/>
  <c r="E9" i="1" l="1"/>
  <c r="O14" i="1" l="1"/>
  <c r="C36" i="1" l="1"/>
  <c r="C35" i="1"/>
  <c r="F30" i="1" l="1"/>
  <c r="F31" i="1" l="1"/>
  <c r="G31" i="1"/>
  <c r="F33" i="1"/>
  <c r="G33" i="1"/>
  <c r="I31" i="1" l="1"/>
  <c r="H30" i="1" l="1"/>
  <c r="G4" i="1" l="1"/>
  <c r="G30" i="1"/>
  <c r="I30" i="1"/>
</calcChain>
</file>

<file path=xl/sharedStrings.xml><?xml version="1.0" encoding="utf-8"?>
<sst xmlns="http://schemas.openxmlformats.org/spreadsheetml/2006/main" count="36" uniqueCount="36">
  <si>
    <t>Value</t>
  </si>
  <si>
    <t>Con. Year</t>
  </si>
  <si>
    <t>Online</t>
  </si>
  <si>
    <t>Carpet</t>
  </si>
  <si>
    <t>Rate on Carpet Area</t>
  </si>
  <si>
    <t>Rate on Built up Area</t>
  </si>
  <si>
    <t>Rate on Saleable Area</t>
  </si>
  <si>
    <t xml:space="preserve"> Built up Area</t>
  </si>
  <si>
    <t>Agreement carpet area</t>
  </si>
  <si>
    <t>Built up area</t>
  </si>
  <si>
    <t>IGR</t>
  </si>
  <si>
    <t>SBA</t>
  </si>
  <si>
    <t>Measurement Carpet</t>
  </si>
  <si>
    <t>Terrace</t>
  </si>
  <si>
    <t>FB</t>
  </si>
  <si>
    <t>12th Floor</t>
  </si>
  <si>
    <t>13th Floor</t>
  </si>
  <si>
    <t>Total Area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</si>
  <si>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</si>
  <si>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</si>
  <si>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</si>
  <si>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</si>
  <si>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</si>
  <si>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</si>
  <si>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</si>
  <si>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</si>
  <si>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Rate</t>
  </si>
  <si>
    <t>Value of the property</t>
  </si>
  <si>
    <t>Depreciated Fair Market Value</t>
  </si>
  <si>
    <t>Realisable</t>
  </si>
  <si>
    <t xml:space="preserve">Distress </t>
  </si>
  <si>
    <t>Rental</t>
  </si>
  <si>
    <t>Interior Cost</t>
  </si>
  <si>
    <t>Interior Rate</t>
  </si>
  <si>
    <t>Carpet Area</t>
  </si>
  <si>
    <t>Total Value of the Property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</si>
</sst>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67">
    <xf numFmtId="0" fontId="0" fillId="0" borderId="0" xfId="0"/>
    <xf numFmtId="0" fontId="0" fillId="0" borderId="2" xfId="0" applyBorder="1"/>
    <xf numFmtId="0" fontId="0" fillId="0" borderId="3" xfId="0" applyBorder="1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164" fontId="2" fillId="0" borderId="0" xfId="1" applyNumberFormat="1" applyFont="1" applyFill="1" applyBorder="1"/>
    <xf numFmtId="0" fontId="8" fillId="0" borderId="0" xfId="2" applyFill="1" applyBorder="1" applyAlignment="1" applyProtection="1"/>
    <xf numFmtId="0" fontId="9" fillId="0" borderId="1" xfId="0" applyFont="1" applyBorder="1"/>
    <xf numFmtId="43" fontId="9" fillId="0" borderId="1" xfId="0" applyNumberFormat="1" applyFont="1" applyBorder="1"/>
    <xf numFmtId="0" fontId="9" fillId="0" borderId="1" xfId="1" applyNumberFormat="1" applyFont="1" applyBorder="1"/>
    <xf numFmtId="43" fontId="9" fillId="0" borderId="1" xfId="1" applyFont="1" applyBorder="1"/>
    <xf numFmtId="0" fontId="10" fillId="0" borderId="1" xfId="0" applyFont="1" applyBorder="1"/>
    <xf numFmtId="43" fontId="10" fillId="0" borderId="1" xfId="0" applyNumberFormat="1" applyFont="1" applyBorder="1"/>
    <xf numFmtId="0" fontId="10" fillId="0" borderId="1" xfId="0" applyFont="1" applyBorder="1" applyAlignment="1">
      <alignment horizontal="center" wrapText="1"/>
    </xf>
    <xf numFmtId="0" fontId="4" fillId="0" borderId="0" xfId="0" applyFont="1"/>
    <xf numFmtId="0" fontId="6" fillId="0" borderId="0" xfId="0" applyFont="1"/>
    <xf numFmtId="0" fontId="3" fillId="0" borderId="0" xfId="0" applyFont="1"/>
    <xf numFmtId="0" fontId="2" fillId="0" borderId="0" xfId="0" applyFont="1"/>
    <xf numFmtId="0" fontId="5" fillId="0" borderId="0" xfId="0" applyFont="1"/>
    <xf numFmtId="10" fontId="9" fillId="0" borderId="1" xfId="1" applyNumberFormat="1" applyFont="1" applyBorder="1"/>
    <xf numFmtId="0" fontId="12" fillId="0" borderId="1" xfId="0" applyFont="1" applyBorder="1"/>
    <xf numFmtId="0" fontId="10" fillId="0" borderId="5" xfId="0" applyFont="1" applyBorder="1" applyAlignment="1">
      <alignment horizontal="center" wrapText="1"/>
    </xf>
    <xf numFmtId="0" fontId="0" fillId="0" borderId="5" xfId="0" applyBorder="1"/>
    <xf numFmtId="43" fontId="10" fillId="0" borderId="1" xfId="0" applyNumberFormat="1" applyFont="1" applyFill="1" applyBorder="1"/>
    <xf numFmtId="43" fontId="2" fillId="0" borderId="0" xfId="0" applyNumberFormat="1" applyFont="1" applyFill="1"/>
    <xf numFmtId="43" fontId="0" fillId="0" borderId="0" xfId="0" applyNumberFormat="1" applyFill="1"/>
    <xf numFmtId="0" fontId="0" fillId="0" borderId="0" xfId="0" applyFill="1"/>
    <xf numFmtId="0" fontId="12" fillId="0" borderId="1" xfId="0" applyFont="1" applyFill="1" applyBorder="1"/>
    <xf numFmtId="43" fontId="12" fillId="0" borderId="1" xfId="0" applyNumberFormat="1" applyFont="1" applyFill="1" applyBorder="1"/>
    <xf numFmtId="10" fontId="0" fillId="0" borderId="1" xfId="0" applyNumberFormat="1" applyBorder="1"/>
    <xf numFmtId="43" fontId="2" fillId="0" borderId="1" xfId="0" applyNumberFormat="1" applyFont="1" applyFill="1" applyBorder="1"/>
    <xf numFmtId="43" fontId="2" fillId="0" borderId="1" xfId="0" applyNumberFormat="1" applyFont="1" applyBorder="1"/>
    <xf numFmtId="43" fontId="14" fillId="0" borderId="0" xfId="0" applyNumberFormat="1" applyFont="1"/>
    <xf numFmtId="0" fontId="2" fillId="0" borderId="1" xfId="0" applyFont="1" applyBorder="1"/>
    <xf numFmtId="43" fontId="2" fillId="0" borderId="6" xfId="0" applyNumberFormat="1" applyFont="1" applyBorder="1"/>
    <xf numFmtId="43" fontId="12" fillId="0" borderId="1" xfId="0" applyNumberFormat="1" applyFont="1" applyBorder="1"/>
    <xf numFmtId="43" fontId="6" fillId="0" borderId="0" xfId="0" applyNumberFormat="1" applyFont="1"/>
    <xf numFmtId="0" fontId="7" fillId="0" borderId="0" xfId="0" applyFont="1" applyFill="1"/>
    <xf numFmtId="0" fontId="15" fillId="0" borderId="1" xfId="0" applyFont="1" applyFill="1" applyBorder="1"/>
    <xf numFmtId="0" fontId="0" fillId="0" borderId="1" xfId="0" applyFont="1" applyFill="1" applyBorder="1"/>
    <xf numFmtId="0" fontId="0" fillId="0" borderId="1" xfId="0" applyFill="1" applyBorder="1"/>
    <xf numFmtId="43" fontId="0" fillId="0" borderId="1" xfId="0" applyNumberFormat="1" applyFill="1" applyBorder="1"/>
    <xf numFmtId="0" fontId="4" fillId="0" borderId="1" xfId="0" applyFont="1" applyFill="1" applyBorder="1"/>
    <xf numFmtId="0" fontId="7" fillId="0" borderId="1" xfId="0" applyFont="1" applyFill="1" applyBorder="1"/>
    <xf numFmtId="0" fontId="13" fillId="0" borderId="0" xfId="0" applyFont="1"/>
    <xf numFmtId="0" fontId="13" fillId="0" borderId="0" xfId="0" applyFont="1" applyFill="1"/>
    <xf numFmtId="0" fontId="2" fillId="0" borderId="0" xfId="0" applyFont="1" applyFill="1"/>
    <xf numFmtId="10" fontId="0" fillId="0" borderId="0" xfId="0" applyNumberFormat="1" applyFill="1"/>
    <xf numFmtId="0" fontId="10" fillId="0" borderId="1" xfId="0" applyFont="1" applyBorder="1" applyAlignment="1">
      <alignment horizontal="right" wrapText="1"/>
    </xf>
    <xf numFmtId="0" fontId="11" fillId="0" borderId="1" xfId="1" applyNumberFormat="1" applyFont="1" applyFill="1" applyBorder="1" applyAlignment="1">
      <alignment horizontal="right"/>
    </xf>
    <xf numFmtId="43" fontId="11" fillId="0" borderId="1" xfId="1" applyFont="1" applyFill="1" applyBorder="1" applyAlignment="1">
      <alignment horizontal="right"/>
    </xf>
    <xf numFmtId="0" fontId="11" fillId="0" borderId="1" xfId="0" applyFont="1" applyBorder="1" applyAlignment="1">
      <alignment horizontal="right"/>
    </xf>
    <xf numFmtId="10" fontId="11" fillId="0" borderId="1" xfId="0" applyNumberFormat="1" applyFont="1" applyBorder="1" applyAlignment="1">
      <alignment horizontal="right"/>
    </xf>
    <xf numFmtId="0" fontId="12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 wrapText="1"/>
    </xf>
    <xf numFmtId="0" fontId="12" fillId="2" borderId="1" xfId="0" applyFont="1" applyFill="1" applyBorder="1" applyAlignment="1">
      <alignment horizontal="left"/>
    </xf>
    <xf numFmtId="43" fontId="10" fillId="2" borderId="1" xfId="0" applyNumberFormat="1" applyFont="1" applyFill="1" applyBorder="1" applyAlignment="1">
      <alignment horizontal="right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17</xdr:col>
      <xdr:colOff>182191</xdr:colOff>
      <xdr:row>44</xdr:row>
      <xdr:rowOff>86907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A46604A-5290-4A00-8DB9-671F4C2816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8800" y="0"/>
          <a:ext cx="8716591" cy="8468907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0</xdr:row>
      <xdr:rowOff>0</xdr:rowOff>
    </xdr:from>
    <xdr:to>
      <xdr:col>32</xdr:col>
      <xdr:colOff>296507</xdr:colOff>
      <xdr:row>43</xdr:row>
      <xdr:rowOff>96407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CC1381C-684D-4160-9C5B-A478168893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72800" y="0"/>
          <a:ext cx="8830907" cy="82879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</xdr:colOff>
      <xdr:row>0</xdr:row>
      <xdr:rowOff>0</xdr:rowOff>
    </xdr:from>
    <xdr:to>
      <xdr:col>20</xdr:col>
      <xdr:colOff>286977</xdr:colOff>
      <xdr:row>39</xdr:row>
      <xdr:rowOff>105827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9C70BC3-4365-439F-A30B-92EB62ABB2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" y="0"/>
          <a:ext cx="8792802" cy="7535327"/>
        </a:xfrm>
        <a:prstGeom prst="rect">
          <a:avLst/>
        </a:prstGeom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35</xdr:col>
      <xdr:colOff>210770</xdr:colOff>
      <xdr:row>40</xdr:row>
      <xdr:rowOff>10590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6D876E3-6505-4ADD-900E-8B7B31B542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01600" y="0"/>
          <a:ext cx="8745170" cy="76305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8"/>
  <sheetViews>
    <sheetView tabSelected="1" zoomScaleNormal="100" workbookViewId="0">
      <selection activeCell="D18" sqref="D18"/>
    </sheetView>
  </sheetViews>
  <sheetFormatPr defaultRowHeight="15" x14ac:dyDescent="0.25"/>
  <cols>
    <col min="1" max="1" width="21.7109375" bestFit="1" customWidth="1"/>
    <col min="2" max="2" width="16.140625" style="7" customWidth="1"/>
    <col min="3" max="3" width="18.28515625" customWidth="1"/>
    <col min="4" max="4" width="19.85546875" customWidth="1"/>
    <col min="5" max="5" width="21.7109375" customWidth="1"/>
    <col min="6" max="6" width="18.85546875" bestFit="1" customWidth="1"/>
    <col min="7" max="7" width="19.85546875" bestFit="1" customWidth="1"/>
    <col min="8" max="9" width="21.7109375" bestFit="1" customWidth="1"/>
    <col min="10" max="10" width="28.42578125" bestFit="1" customWidth="1"/>
    <col min="11" max="11" width="12.5703125" bestFit="1" customWidth="1"/>
    <col min="12" max="12" width="10" bestFit="1" customWidth="1"/>
    <col min="13" max="13" width="14.28515625" bestFit="1" customWidth="1"/>
    <col min="14" max="14" width="11.5703125" bestFit="1" customWidth="1"/>
  </cols>
  <sheetData>
    <row r="1" spans="1:17" x14ac:dyDescent="0.25">
      <c r="A1" s="1"/>
      <c r="B1" s="11"/>
      <c r="E1" s="1"/>
      <c r="F1" s="2"/>
      <c r="G1" s="2"/>
    </row>
    <row r="2" spans="1:17" ht="16.5" x14ac:dyDescent="0.3">
      <c r="A2" s="62" t="s">
        <v>18</v>
      </c>
      <c r="B2" s="57">
        <v>2024</v>
      </c>
      <c r="C2" s="22"/>
      <c r="D2" s="20"/>
      <c r="E2" s="8"/>
      <c r="F2" s="42"/>
    </row>
    <row r="3" spans="1:17" ht="16.5" x14ac:dyDescent="0.3">
      <c r="A3" s="63" t="s">
        <v>19</v>
      </c>
      <c r="B3" s="58">
        <v>2007</v>
      </c>
      <c r="C3" s="17"/>
      <c r="D3" s="17"/>
      <c r="E3" t="s">
        <v>1</v>
      </c>
    </row>
    <row r="4" spans="1:17" ht="16.5" x14ac:dyDescent="0.3">
      <c r="A4" s="64" t="s">
        <v>20</v>
      </c>
      <c r="B4" s="58">
        <f>B2-B3</f>
        <v>17</v>
      </c>
      <c r="C4" s="17"/>
      <c r="D4" s="17"/>
      <c r="E4">
        <v>2007</v>
      </c>
      <c r="F4" s="3">
        <v>2024</v>
      </c>
      <c r="G4" s="4">
        <f>F4-E4</f>
        <v>17</v>
      </c>
      <c r="L4" s="22"/>
    </row>
    <row r="5" spans="1:17" ht="16.5" x14ac:dyDescent="0.3">
      <c r="A5" s="63"/>
      <c r="B5" s="58">
        <f>B4-60</f>
        <v>-43</v>
      </c>
      <c r="C5" s="17"/>
      <c r="D5" s="17"/>
      <c r="E5" s="30"/>
      <c r="F5" s="3"/>
      <c r="G5" s="4"/>
      <c r="L5" s="8"/>
      <c r="M5" s="8"/>
      <c r="N5" s="24"/>
      <c r="O5" s="24"/>
      <c r="P5" s="24"/>
      <c r="Q5" s="24"/>
    </row>
    <row r="6" spans="1:17" ht="16.5" x14ac:dyDescent="0.3">
      <c r="A6" s="63" t="s">
        <v>21</v>
      </c>
      <c r="B6" s="59">
        <f>1407*2600</f>
        <v>3658200</v>
      </c>
      <c r="C6" s="17"/>
      <c r="D6" s="17"/>
      <c r="E6" s="31" t="s">
        <v>8</v>
      </c>
      <c r="F6" s="8" t="s">
        <v>9</v>
      </c>
      <c r="G6" s="14"/>
      <c r="L6" s="8"/>
      <c r="M6" s="8"/>
      <c r="N6" s="24"/>
      <c r="O6" s="24"/>
      <c r="P6" s="24"/>
      <c r="Q6" s="24"/>
    </row>
    <row r="7" spans="1:17" ht="16.5" x14ac:dyDescent="0.3">
      <c r="A7" s="63" t="s">
        <v>22</v>
      </c>
      <c r="B7" s="60"/>
      <c r="C7" s="18"/>
      <c r="D7" s="18"/>
      <c r="E7">
        <f>104.57*10.764</f>
        <v>1125.5914799999998</v>
      </c>
      <c r="F7" s="3"/>
      <c r="G7" s="14"/>
      <c r="L7" s="8"/>
      <c r="M7" s="8"/>
      <c r="N7" s="24"/>
      <c r="O7" s="24"/>
      <c r="P7" s="24"/>
      <c r="Q7" s="24"/>
    </row>
    <row r="8" spans="1:17" ht="16.5" x14ac:dyDescent="0.3">
      <c r="A8" s="63"/>
      <c r="B8" s="60"/>
      <c r="C8" s="18"/>
      <c r="D8" s="18"/>
      <c r="E8">
        <f>4.35*10.764</f>
        <v>46.823399999999992</v>
      </c>
      <c r="F8" s="3"/>
      <c r="G8" s="5"/>
      <c r="L8" s="10"/>
      <c r="M8" s="10"/>
      <c r="N8" s="24"/>
      <c r="O8" s="24"/>
      <c r="P8" s="24"/>
      <c r="Q8" s="24"/>
    </row>
    <row r="9" spans="1:17" ht="16.5" x14ac:dyDescent="0.3">
      <c r="A9" s="63" t="s">
        <v>23</v>
      </c>
      <c r="B9" s="60">
        <f>100-10</f>
        <v>90</v>
      </c>
      <c r="C9" s="18"/>
      <c r="D9" s="18"/>
      <c r="E9">
        <f>SUM(E7:E8)</f>
        <v>1172.4148799999998</v>
      </c>
      <c r="F9" s="25">
        <f>E9*1.2</f>
        <v>1406.8978559999998</v>
      </c>
      <c r="G9" s="5"/>
      <c r="J9" s="25"/>
      <c r="K9" s="13"/>
      <c r="L9" s="8"/>
      <c r="M9" s="8"/>
      <c r="N9" s="24"/>
      <c r="O9" s="24"/>
      <c r="P9" s="24"/>
      <c r="Q9" s="24"/>
    </row>
    <row r="10" spans="1:17" ht="16.5" x14ac:dyDescent="0.3">
      <c r="A10" s="64" t="s">
        <v>24</v>
      </c>
      <c r="B10" s="60">
        <f>B9*B4/60</f>
        <v>25.5</v>
      </c>
      <c r="C10" s="18"/>
      <c r="D10" s="18"/>
      <c r="E10" s="8"/>
      <c r="F10" s="8"/>
      <c r="I10" s="27"/>
      <c r="J10" s="23"/>
      <c r="K10" s="13"/>
      <c r="L10" s="24"/>
      <c r="M10" s="24"/>
      <c r="N10" s="24"/>
      <c r="O10" s="24"/>
      <c r="P10" s="24"/>
      <c r="Q10" s="24"/>
    </row>
    <row r="11" spans="1:17" ht="16.5" x14ac:dyDescent="0.3">
      <c r="A11" s="63"/>
      <c r="B11" s="61">
        <f>B10%</f>
        <v>0.255</v>
      </c>
      <c r="C11" s="28"/>
      <c r="D11" s="28"/>
      <c r="E11" s="38" t="s">
        <v>12</v>
      </c>
      <c r="F11" s="38" t="s">
        <v>13</v>
      </c>
      <c r="G11" t="s">
        <v>14</v>
      </c>
      <c r="H11" t="s">
        <v>17</v>
      </c>
      <c r="K11" s="27"/>
      <c r="L11" s="24"/>
      <c r="M11" s="24"/>
      <c r="N11" s="24"/>
      <c r="O11" s="24"/>
      <c r="P11" s="24"/>
      <c r="Q11" s="24"/>
    </row>
    <row r="12" spans="1:17" ht="16.5" x14ac:dyDescent="0.3">
      <c r="A12" s="63" t="s">
        <v>25</v>
      </c>
      <c r="B12" s="59">
        <f>ROUND((B6*B11),0)</f>
        <v>932841</v>
      </c>
      <c r="C12" s="19"/>
      <c r="D12" s="19" t="s">
        <v>15</v>
      </c>
      <c r="E12" s="10">
        <v>620</v>
      </c>
      <c r="F12" s="10">
        <v>49</v>
      </c>
      <c r="G12">
        <v>16</v>
      </c>
      <c r="K12" s="27"/>
      <c r="L12" s="24"/>
      <c r="M12" s="24"/>
      <c r="N12" s="24"/>
      <c r="O12" s="24"/>
      <c r="P12" s="24"/>
      <c r="Q12" s="24"/>
    </row>
    <row r="13" spans="1:17" ht="16.5" x14ac:dyDescent="0.3">
      <c r="A13" s="63" t="s">
        <v>34</v>
      </c>
      <c r="B13" s="59">
        <v>1172</v>
      </c>
      <c r="C13" s="19"/>
      <c r="D13" s="19" t="s">
        <v>16</v>
      </c>
      <c r="E13" s="10">
        <v>446</v>
      </c>
      <c r="F13" s="10"/>
      <c r="G13">
        <v>16</v>
      </c>
      <c r="K13" s="27"/>
      <c r="L13" s="45"/>
      <c r="M13" s="24"/>
      <c r="N13" s="24"/>
      <c r="O13" s="24"/>
      <c r="P13" s="24"/>
      <c r="Q13" s="24"/>
    </row>
    <row r="14" spans="1:17" ht="16.5" x14ac:dyDescent="0.3">
      <c r="A14" s="63" t="s">
        <v>26</v>
      </c>
      <c r="B14" s="58">
        <v>19000</v>
      </c>
      <c r="C14" s="17"/>
      <c r="D14" s="17"/>
      <c r="E14" s="10">
        <f>SUM(E12:E13)</f>
        <v>1066</v>
      </c>
      <c r="F14" s="10">
        <f>F12</f>
        <v>49</v>
      </c>
      <c r="G14">
        <f>SUM(G12:G13)</f>
        <v>32</v>
      </c>
      <c r="H14" s="6">
        <f>E14+F14+G14</f>
        <v>1147</v>
      </c>
      <c r="K14" s="27"/>
      <c r="L14" s="24"/>
      <c r="M14" s="24"/>
      <c r="N14" s="24"/>
      <c r="O14" s="24">
        <f>N14*1.1</f>
        <v>0</v>
      </c>
      <c r="P14" s="24"/>
      <c r="Q14" s="24"/>
    </row>
    <row r="15" spans="1:17" ht="16.5" x14ac:dyDescent="0.3">
      <c r="A15" s="63" t="s">
        <v>27</v>
      </c>
      <c r="B15" s="59">
        <f>B14*B13</f>
        <v>22268000</v>
      </c>
      <c r="C15" s="17"/>
      <c r="D15" s="17"/>
      <c r="E15" s="10"/>
      <c r="F15" s="10"/>
      <c r="K15" s="13"/>
      <c r="L15" s="27"/>
      <c r="M15" s="27"/>
    </row>
    <row r="16" spans="1:17" ht="16.5" x14ac:dyDescent="0.3">
      <c r="A16" s="65" t="s">
        <v>28</v>
      </c>
      <c r="B16" s="66">
        <f>B15-B12</f>
        <v>21335159</v>
      </c>
      <c r="C16" s="29"/>
      <c r="D16" s="16"/>
      <c r="E16" s="8"/>
      <c r="F16" s="8"/>
      <c r="I16" s="5"/>
      <c r="J16" s="26"/>
      <c r="K16" s="26"/>
      <c r="L16" s="6"/>
    </row>
    <row r="17" spans="1:14" ht="16.5" x14ac:dyDescent="0.3">
      <c r="A17" s="65" t="s">
        <v>33</v>
      </c>
      <c r="B17" s="66">
        <v>2000</v>
      </c>
      <c r="C17" s="29"/>
      <c r="D17" s="16"/>
      <c r="E17" s="8"/>
      <c r="F17" s="8"/>
      <c r="I17" s="5"/>
      <c r="J17" s="26"/>
      <c r="K17" s="26"/>
      <c r="L17" s="6"/>
    </row>
    <row r="18" spans="1:14" ht="16.5" x14ac:dyDescent="0.3">
      <c r="A18" s="65" t="s">
        <v>32</v>
      </c>
      <c r="B18" s="66">
        <f>B17*B13</f>
        <v>2344000</v>
      </c>
      <c r="C18" s="29"/>
      <c r="D18" s="16"/>
      <c r="E18" s="8"/>
      <c r="F18" s="8"/>
      <c r="I18" s="5"/>
      <c r="J18" s="26"/>
      <c r="K18" s="26"/>
      <c r="L18" s="6"/>
    </row>
    <row r="19" spans="1:14" ht="16.5" x14ac:dyDescent="0.3">
      <c r="A19" s="65" t="s">
        <v>35</v>
      </c>
      <c r="B19" s="66">
        <f>B18+B16</f>
        <v>23679159</v>
      </c>
      <c r="C19" s="29"/>
      <c r="D19" s="16"/>
      <c r="E19" s="8"/>
      <c r="F19" s="8"/>
      <c r="I19" s="5"/>
      <c r="J19" s="26"/>
      <c r="K19" s="26"/>
      <c r="L19" s="6"/>
    </row>
    <row r="20" spans="1:14" ht="16.5" x14ac:dyDescent="0.3">
      <c r="A20" s="65" t="s">
        <v>29</v>
      </c>
      <c r="B20" s="66">
        <f>B19*0.9</f>
        <v>21311243.100000001</v>
      </c>
      <c r="C20" s="21"/>
      <c r="D20" s="44"/>
      <c r="E20" s="40"/>
      <c r="F20" s="40"/>
      <c r="I20" s="5"/>
      <c r="J20" s="53"/>
      <c r="K20" s="26"/>
      <c r="L20" s="6"/>
      <c r="N20" s="6"/>
    </row>
    <row r="21" spans="1:14" ht="16.5" x14ac:dyDescent="0.3">
      <c r="A21" s="65" t="s">
        <v>30</v>
      </c>
      <c r="B21" s="66">
        <f>B19*0.8</f>
        <v>18943327.199999999</v>
      </c>
      <c r="C21" s="21"/>
      <c r="D21" s="44"/>
      <c r="E21" s="40"/>
      <c r="F21" s="40"/>
      <c r="I21" s="5"/>
      <c r="J21" s="53"/>
      <c r="K21" s="26"/>
      <c r="L21" s="6"/>
      <c r="N21" s="6"/>
    </row>
    <row r="22" spans="1:14" s="35" customFormat="1" ht="16.5" x14ac:dyDescent="0.3">
      <c r="A22" s="65" t="s">
        <v>31</v>
      </c>
      <c r="B22" s="66">
        <f>B19*0.03/12</f>
        <v>59197.897499999999</v>
      </c>
      <c r="C22" s="32"/>
      <c r="D22" s="37"/>
      <c r="E22" s="39"/>
      <c r="F22" s="39"/>
      <c r="I22" s="33"/>
      <c r="J22" s="54"/>
      <c r="K22" s="55"/>
      <c r="L22" s="34"/>
      <c r="N22" s="34"/>
    </row>
    <row r="23" spans="1:14" s="35" customFormat="1" ht="16.5" x14ac:dyDescent="0.3">
      <c r="A23" s="36"/>
      <c r="B23" s="32"/>
      <c r="C23" s="37"/>
      <c r="D23" s="37"/>
      <c r="E23" s="39"/>
      <c r="F23" s="39"/>
      <c r="I23" s="34"/>
      <c r="J23" s="55"/>
      <c r="K23" s="56"/>
    </row>
    <row r="24" spans="1:14" ht="16.5" x14ac:dyDescent="0.3">
      <c r="A24" s="20"/>
      <c r="B24" s="21">
        <f>B16/1172</f>
        <v>18204.060580204779</v>
      </c>
      <c r="C24" s="21"/>
      <c r="D24" s="44"/>
      <c r="E24" s="40"/>
      <c r="F24" s="40"/>
      <c r="I24" s="6"/>
      <c r="J24" s="26"/>
      <c r="K24" s="6"/>
    </row>
    <row r="25" spans="1:14" x14ac:dyDescent="0.25">
      <c r="A25" s="26"/>
      <c r="B25" s="41"/>
      <c r="C25" s="26"/>
      <c r="D25" s="26"/>
      <c r="E25" s="43"/>
      <c r="F25" s="6"/>
      <c r="K25" s="6"/>
    </row>
    <row r="26" spans="1:14" x14ac:dyDescent="0.25">
      <c r="B26" s="12"/>
      <c r="I26" s="6"/>
    </row>
    <row r="27" spans="1:14" x14ac:dyDescent="0.25">
      <c r="K27" s="6"/>
    </row>
    <row r="28" spans="1:14" x14ac:dyDescent="0.25">
      <c r="C28" t="s">
        <v>2</v>
      </c>
      <c r="K28" s="6"/>
    </row>
    <row r="29" spans="1:14" x14ac:dyDescent="0.25">
      <c r="B29" s="9" t="s">
        <v>3</v>
      </c>
      <c r="C29" s="8" t="s">
        <v>7</v>
      </c>
      <c r="D29" s="8" t="s">
        <v>11</v>
      </c>
      <c r="E29" s="8" t="s">
        <v>0</v>
      </c>
      <c r="F29" s="8" t="s">
        <v>4</v>
      </c>
      <c r="G29" s="8" t="s">
        <v>5</v>
      </c>
      <c r="H29" s="8" t="s">
        <v>6</v>
      </c>
      <c r="I29" s="8"/>
      <c r="K29" s="6"/>
    </row>
    <row r="30" spans="1:14" ht="17.25" x14ac:dyDescent="0.3">
      <c r="B30" s="9">
        <v>1050</v>
      </c>
      <c r="C30" s="8"/>
      <c r="D30" s="8"/>
      <c r="E30" s="8">
        <v>15600000</v>
      </c>
      <c r="F30" s="10">
        <f t="shared" ref="F30:F33" si="0">E30/B30</f>
        <v>14857.142857142857</v>
      </c>
      <c r="G30" s="10" t="e">
        <f>E30/C30</f>
        <v>#DIV/0!</v>
      </c>
      <c r="H30" s="10" t="e">
        <f>E30/#REF!</f>
        <v>#REF!</v>
      </c>
      <c r="I30" s="8">
        <f>C30/B30</f>
        <v>0</v>
      </c>
      <c r="J30" s="15"/>
      <c r="K30" s="6"/>
    </row>
    <row r="31" spans="1:14" ht="17.25" x14ac:dyDescent="0.3">
      <c r="B31" s="9">
        <v>1200</v>
      </c>
      <c r="C31" s="8"/>
      <c r="D31" s="8"/>
      <c r="E31" s="8">
        <v>27000000</v>
      </c>
      <c r="F31" s="10">
        <f t="shared" si="0"/>
        <v>22500</v>
      </c>
      <c r="G31" s="10" t="e">
        <f>E31/C31</f>
        <v>#DIV/0!</v>
      </c>
      <c r="H31" s="10" t="e">
        <f>E31/D31</f>
        <v>#DIV/0!</v>
      </c>
      <c r="I31" s="8">
        <f>C31/B31</f>
        <v>0</v>
      </c>
      <c r="J31" s="15"/>
      <c r="K31" s="6"/>
    </row>
    <row r="32" spans="1:14" ht="17.25" x14ac:dyDescent="0.3">
      <c r="B32" s="9">
        <v>1500</v>
      </c>
      <c r="C32" s="8"/>
      <c r="D32" s="8"/>
      <c r="E32" s="8">
        <v>26000000</v>
      </c>
      <c r="F32" s="10">
        <f t="shared" si="0"/>
        <v>17333.333333333332</v>
      </c>
      <c r="G32" s="10"/>
      <c r="H32" s="10"/>
      <c r="I32" s="8"/>
      <c r="J32" s="15"/>
    </row>
    <row r="33" spans="1:9" x14ac:dyDescent="0.25">
      <c r="B33" s="9">
        <v>900</v>
      </c>
      <c r="C33" s="8"/>
      <c r="D33" s="8"/>
      <c r="E33" s="10">
        <v>16500000</v>
      </c>
      <c r="F33" s="10">
        <f t="shared" si="0"/>
        <v>18333.333333333332</v>
      </c>
      <c r="G33" s="10" t="e">
        <f t="shared" ref="G33" si="1">E33/C33</f>
        <v>#DIV/0!</v>
      </c>
      <c r="H33" s="10" t="e">
        <f>E33/D33</f>
        <v>#DIV/0!</v>
      </c>
      <c r="I33" s="8"/>
    </row>
    <row r="34" spans="1:9" s="35" customFormat="1" x14ac:dyDescent="0.25">
      <c r="B34" s="46" t="s">
        <v>10</v>
      </c>
    </row>
    <row r="35" spans="1:9" s="35" customFormat="1" ht="15.75" x14ac:dyDescent="0.25">
      <c r="A35" s="47">
        <f>80.36*10.764</f>
        <v>864.9950399999999</v>
      </c>
      <c r="B35" s="48">
        <v>9300000</v>
      </c>
      <c r="C35" s="49">
        <f t="shared" ref="C35:C38" si="2">B35/A35</f>
        <v>10751.506736963487</v>
      </c>
      <c r="D35" s="49"/>
      <c r="E35" s="50">
        <f>A35/1.2</f>
        <v>720.8291999999999</v>
      </c>
      <c r="F35" s="50">
        <f>B35/E35</f>
        <v>12901.808084356186</v>
      </c>
      <c r="G35" s="50">
        <f>B14/F35</f>
        <v>1.4726618064516126</v>
      </c>
      <c r="I35" s="34"/>
    </row>
    <row r="36" spans="1:9" s="35" customFormat="1" ht="15.75" x14ac:dyDescent="0.25">
      <c r="A36" s="47">
        <f>62.46*10.764</f>
        <v>672.31943999999999</v>
      </c>
      <c r="B36" s="48">
        <v>11300000</v>
      </c>
      <c r="C36" s="49">
        <f t="shared" si="2"/>
        <v>16807.486631652358</v>
      </c>
      <c r="D36" s="49"/>
      <c r="E36" s="50">
        <f>A36/1.2</f>
        <v>560.26620000000003</v>
      </c>
      <c r="F36" s="50">
        <f>B36/E36</f>
        <v>20168.983957982829</v>
      </c>
      <c r="G36" s="50">
        <f>B14/F36</f>
        <v>0.94204051327433636</v>
      </c>
      <c r="I36" s="34"/>
    </row>
    <row r="37" spans="1:9" s="35" customFormat="1" ht="15.75" x14ac:dyDescent="0.25">
      <c r="A37" s="51">
        <v>718</v>
      </c>
      <c r="B37" s="52">
        <v>12400000</v>
      </c>
      <c r="C37" s="49">
        <f t="shared" si="2"/>
        <v>17270.194986072423</v>
      </c>
      <c r="D37" s="49"/>
      <c r="E37" s="50">
        <f>A37/1.2</f>
        <v>598.33333333333337</v>
      </c>
      <c r="F37" s="50">
        <f>B37/E37</f>
        <v>20724.233983286907</v>
      </c>
      <c r="G37" s="49"/>
      <c r="I37" s="34"/>
    </row>
    <row r="38" spans="1:9" s="35" customFormat="1" ht="15.75" x14ac:dyDescent="0.25">
      <c r="A38" s="51"/>
      <c r="B38" s="52"/>
      <c r="C38" s="49" t="e">
        <f t="shared" si="2"/>
        <v>#DIV/0!</v>
      </c>
      <c r="D38" s="49"/>
      <c r="E38" s="50"/>
      <c r="F38" s="49"/>
      <c r="G38" s="49"/>
    </row>
    <row r="39" spans="1:9" s="35" customFormat="1" x14ac:dyDescent="0.25">
      <c r="A39" s="49"/>
      <c r="B39" s="52"/>
      <c r="C39" s="49"/>
      <c r="D39" s="49"/>
      <c r="E39" s="50"/>
      <c r="F39" s="49"/>
      <c r="G39" s="49"/>
    </row>
    <row r="40" spans="1:9" x14ac:dyDescent="0.25">
      <c r="A40" s="8"/>
      <c r="B40" s="9"/>
      <c r="C40" s="8"/>
      <c r="D40" s="8"/>
      <c r="E40" s="8"/>
      <c r="F40" s="8"/>
      <c r="G40" s="8"/>
    </row>
    <row r="58" spans="3:5" x14ac:dyDescent="0.25">
      <c r="C58" s="6"/>
      <c r="D58" s="6"/>
      <c r="E58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topLeftCell="D1" workbookViewId="0">
      <selection activeCell="S1" sqref="S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D3C9-DF02-4BED-820A-814425B1AD34}">
  <dimension ref="A1"/>
  <sheetViews>
    <sheetView topLeftCell="G1" workbookViewId="0">
      <selection activeCell="V1" sqref="V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2FFF-758E-45D9-B548-BE4421FAA8E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F26E-7B4C-47F4-8D62-D462A0F6A44F}">
  <dimension ref="A1"/>
  <sheetViews>
    <sheetView topLeftCell="A4" workbookViewId="0">
      <selection activeCell="A4" sqref="A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Sheet5</vt:lpstr>
      <vt:lpstr>Sheet6</vt:lpstr>
      <vt:lpstr>Sheet7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2024-10-24T09:10:34Z</dcterms:modified>
</cp:coreProperties>
</file>