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5-PC\Desktop\flat report\Nanded Bunglow\"/>
    </mc:Choice>
  </mc:AlternateContent>
  <xr:revisionPtr revIDLastSave="0" documentId="13_ncr:1_{9FE61782-3831-4CC6-8F1A-D88EE4652892}" xr6:coauthVersionLast="47" xr6:coauthVersionMax="47" xr10:uidLastSave="{00000000-0000-0000-0000-000000000000}"/>
  <bookViews>
    <workbookView xWindow="12765" yWindow="1980" windowWidth="16995" windowHeight="15450" xr2:uid="{00000000-000D-0000-FFFF-FFFF00000000}"/>
  </bookViews>
  <sheets>
    <sheet name="Valuation" sheetId="2" r:id="rId1"/>
    <sheet name="Sheet3" sheetId="5" r:id="rId2"/>
    <sheet name="Sheet1" sheetId="3" r:id="rId3"/>
    <sheet name="Sheet2" sheetId="4" r:id="rId4"/>
  </sheets>
  <calcPr calcId="191029"/>
</workbook>
</file>

<file path=xl/calcChain.xml><?xml version="1.0" encoding="utf-8"?>
<calcChain xmlns="http://schemas.openxmlformats.org/spreadsheetml/2006/main">
  <c r="K36" i="2" l="1"/>
  <c r="K34" i="2"/>
  <c r="J58" i="2"/>
  <c r="K35" i="2" l="1"/>
  <c r="D10" i="3"/>
  <c r="D11" i="3"/>
  <c r="D12" i="3"/>
  <c r="D2" i="3"/>
  <c r="D3" i="3"/>
  <c r="D4" i="3"/>
  <c r="D5" i="3"/>
  <c r="D6" i="3"/>
  <c r="D7" i="3"/>
  <c r="D8" i="3"/>
  <c r="D9" i="3"/>
  <c r="D1" i="3"/>
  <c r="J66" i="2"/>
  <c r="J54" i="2"/>
  <c r="J53" i="2"/>
  <c r="J50" i="2"/>
  <c r="K37" i="2"/>
  <c r="K25" i="2"/>
  <c r="K29" i="2"/>
  <c r="K24" i="2"/>
  <c r="K21" i="2"/>
  <c r="F2" i="2"/>
  <c r="I3" i="2"/>
  <c r="K2" i="2" s="1"/>
  <c r="O8" i="2"/>
  <c r="J8" i="2"/>
  <c r="K8" i="2" s="1"/>
  <c r="L8" i="2" s="1"/>
  <c r="N8" i="2" s="1"/>
  <c r="O11" i="2"/>
  <c r="H11" i="2"/>
  <c r="J11" i="2" s="1"/>
  <c r="K11" i="2" s="1"/>
  <c r="L11" i="2" s="1"/>
  <c r="N11" i="2" s="1"/>
  <c r="O10" i="2"/>
  <c r="H10" i="2"/>
  <c r="J10" i="2" s="1"/>
  <c r="K10" i="2" s="1"/>
  <c r="L10" i="2" s="1"/>
  <c r="N10" i="2" s="1"/>
  <c r="O9" i="2"/>
  <c r="H9" i="2"/>
  <c r="J9" i="2" s="1"/>
  <c r="K9" i="2" s="1"/>
  <c r="L9" i="2" s="1"/>
  <c r="N9" i="2" s="1"/>
  <c r="J55" i="2" l="1"/>
  <c r="K26" i="2"/>
  <c r="I9" i="2"/>
  <c r="M8" i="2"/>
  <c r="I10" i="2"/>
  <c r="I11" i="2"/>
  <c r="I8" i="2"/>
  <c r="M9" i="2"/>
  <c r="M10" i="2"/>
  <c r="M11" i="2"/>
  <c r="C32" i="2" l="1"/>
  <c r="C31" i="2"/>
  <c r="O15" i="2"/>
  <c r="H15" i="2"/>
  <c r="I15" i="2" s="1"/>
  <c r="O14" i="2"/>
  <c r="H14" i="2"/>
  <c r="O13" i="2"/>
  <c r="H13" i="2"/>
  <c r="I13" i="2" s="1"/>
  <c r="O12" i="2"/>
  <c r="H12" i="2"/>
  <c r="C4" i="2"/>
  <c r="C29" i="2" s="1"/>
  <c r="L2" i="2"/>
  <c r="J15" i="2" l="1"/>
  <c r="K15" i="2" s="1"/>
  <c r="L15" i="2" s="1"/>
  <c r="N15" i="2" s="1"/>
  <c r="M15" i="2" s="1"/>
  <c r="J13" i="2"/>
  <c r="K13" i="2" s="1"/>
  <c r="L13" i="2" s="1"/>
  <c r="N13" i="2" s="1"/>
  <c r="M13" i="2" s="1"/>
  <c r="J12" i="2"/>
  <c r="K12" i="2" s="1"/>
  <c r="L12" i="2" s="1"/>
  <c r="N12" i="2" s="1"/>
  <c r="I12" i="2"/>
  <c r="J14" i="2"/>
  <c r="K14" i="2" s="1"/>
  <c r="L14" i="2" s="1"/>
  <c r="N14" i="2" s="1"/>
  <c r="M14" i="2" s="1"/>
  <c r="I14" i="2"/>
  <c r="O16" i="2"/>
  <c r="N16" i="2" l="1"/>
  <c r="C30" i="2" s="1"/>
  <c r="C36" i="2" s="1"/>
  <c r="M12" i="2"/>
  <c r="M16" i="2" s="1"/>
  <c r="L3" i="2" l="1"/>
  <c r="L4" i="2" s="1"/>
  <c r="C33" i="2"/>
  <c r="C35" i="2" s="1"/>
  <c r="P2" i="2" l="1"/>
  <c r="R2" i="2" s="1"/>
  <c r="P3" i="2"/>
  <c r="C34" i="2"/>
  <c r="P4" i="2"/>
  <c r="R4" i="2" s="1"/>
  <c r="R3" i="2" l="1"/>
</calcChain>
</file>

<file path=xl/sharedStrings.xml><?xml version="1.0" encoding="utf-8"?>
<sst xmlns="http://schemas.openxmlformats.org/spreadsheetml/2006/main" count="99" uniqueCount="58">
  <si>
    <t>Year Of Const.</t>
  </si>
  <si>
    <t>Valuation Year</t>
  </si>
  <si>
    <t>Total Life of Structure</t>
  </si>
  <si>
    <t>% of the depreciation rate to be deducted</t>
  </si>
  <si>
    <t>% Value</t>
  </si>
  <si>
    <t>Rate</t>
  </si>
  <si>
    <t>Value</t>
  </si>
  <si>
    <t>Realisable Value</t>
  </si>
  <si>
    <t>Distress Value</t>
  </si>
  <si>
    <t>land area</t>
  </si>
  <si>
    <t>Land Development</t>
  </si>
  <si>
    <t>Land Value</t>
  </si>
  <si>
    <t>Structure Value</t>
  </si>
  <si>
    <t xml:space="preserve"> Value</t>
  </si>
  <si>
    <t>Interior and other Development</t>
  </si>
  <si>
    <t>Interior and Other Development</t>
  </si>
  <si>
    <t>Normal Case</t>
  </si>
  <si>
    <t xml:space="preserve">Sr. No. </t>
  </si>
  <si>
    <t>Government value</t>
  </si>
  <si>
    <t>Depreciation</t>
  </si>
  <si>
    <t>Particulars</t>
  </si>
  <si>
    <t>Balance Life of Structures in Years</t>
  </si>
  <si>
    <t xml:space="preserve">Built Up Area </t>
  </si>
  <si>
    <t>Rent</t>
  </si>
  <si>
    <t>Residential</t>
  </si>
  <si>
    <t>Property Value</t>
  </si>
  <si>
    <t>Commercial</t>
  </si>
  <si>
    <t>Industrial</t>
  </si>
  <si>
    <t>Government rate</t>
  </si>
  <si>
    <t xml:space="preserve">Sq. M. </t>
  </si>
  <si>
    <t>Sq. Ft.</t>
  </si>
  <si>
    <t>(Sq. M. / Sq. Ft.)</t>
  </si>
  <si>
    <t>Sq. M. / Sq. Ft.</t>
  </si>
  <si>
    <t>Estimated Replacement Cost</t>
  </si>
  <si>
    <t xml:space="preserve">Depreciated Replacement Cost </t>
  </si>
  <si>
    <t xml:space="preserve">Depreciated Replacement Value </t>
  </si>
  <si>
    <t>Replacement Value</t>
  </si>
  <si>
    <r>
      <t>Insurable value (Depreciated Replacement Value (</t>
    </r>
    <r>
      <rPr>
        <b/>
        <sz val="11"/>
        <color theme="1"/>
        <rFont val="Rupee Foradian"/>
        <family val="2"/>
      </rPr>
      <t xml:space="preserve">` </t>
    </r>
    <r>
      <rPr>
        <b/>
        <sz val="11"/>
        <color theme="1"/>
        <rFont val="Arial Narrow"/>
        <family val="2"/>
      </rPr>
      <t>3,34,62,049.00) - Subsoil Structure Cost (15%)</t>
    </r>
  </si>
  <si>
    <t>Age Of Build</t>
  </si>
  <si>
    <t>(Years)</t>
  </si>
  <si>
    <r>
      <t>(</t>
    </r>
    <r>
      <rPr>
        <b/>
        <sz val="10.5"/>
        <rFont val="Rupee Foradian"/>
        <family val="2"/>
      </rPr>
      <t>`</t>
    </r>
    <r>
      <rPr>
        <b/>
        <sz val="10.5"/>
        <rFont val="Calibri"/>
        <family val="2"/>
      </rPr>
      <t>)</t>
    </r>
  </si>
  <si>
    <r>
      <t>(</t>
    </r>
    <r>
      <rPr>
        <b/>
        <sz val="10.5"/>
        <color rgb="FFFF0000"/>
        <rFont val="Rupee Foradian"/>
        <family val="2"/>
      </rPr>
      <t>`</t>
    </r>
    <r>
      <rPr>
        <b/>
        <sz val="10.5"/>
        <color rgb="FFFF0000"/>
        <rFont val="Calibri"/>
        <family val="2"/>
      </rPr>
      <t>)</t>
    </r>
  </si>
  <si>
    <t>Fair Market Value</t>
  </si>
  <si>
    <t>First Floor area</t>
  </si>
  <si>
    <t>Head room &amp; Rolling /Entrance</t>
  </si>
  <si>
    <t>Ground Floor</t>
  </si>
  <si>
    <t>First Floor</t>
  </si>
  <si>
    <t>Area</t>
  </si>
  <si>
    <t>Total</t>
  </si>
  <si>
    <t xml:space="preserve">Residential Row House on Survey No. 180/1/A, Plot No. 33, “Room No. A/2183,” At Basmath, Taluka – Basmath, District – Hingoli, </t>
  </si>
  <si>
    <t xml:space="preserve">   </t>
  </si>
  <si>
    <t xml:space="preserve">Living Room </t>
  </si>
  <si>
    <t>Kitchen</t>
  </si>
  <si>
    <t>Bed</t>
  </si>
  <si>
    <t>masterbed</t>
  </si>
  <si>
    <t>toilet</t>
  </si>
  <si>
    <t>wc</t>
  </si>
  <si>
    <t>bal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</si>
</sst>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1"/>
      <color theme="1"/>
      <name val="Calibri"/>
      <family val="2"/>
      <scheme val="minor"/>
    </font>
    <font>
      <b/>
      <sz val="11"/>
      <color theme="1"/>
      <name val="Rupee Foradian"/>
      <family val="2"/>
    </font>
    <font>
      <b/>
      <sz val="10.5"/>
      <color theme="1"/>
      <name val="Arial Narrow"/>
      <family val="2"/>
    </font>
    <font>
      <b/>
      <sz val="10.5"/>
      <color rgb="FFFF0000"/>
      <name val="Arial Narrow"/>
      <family val="2"/>
    </font>
    <font>
      <b/>
      <sz val="10.5"/>
      <name val="Arial Narrow"/>
      <family val="2"/>
    </font>
    <font>
      <b/>
      <sz val="10.5"/>
      <color rgb="FFFF0000"/>
      <name val="Calibri"/>
      <family val="2"/>
    </font>
    <font>
      <b/>
      <sz val="10.5"/>
      <name val="Calibri"/>
      <family val="2"/>
    </font>
    <font>
      <b/>
      <sz val="10.5"/>
      <name val="Rupee Foradian"/>
      <family val="2"/>
    </font>
    <font>
      <b/>
      <sz val="10.5"/>
      <color rgb="FFFF0000"/>
      <name val="Rupee Foradian"/>
      <family val="2"/>
    </font>
    <font>
      <sz val="10.5"/>
      <color theme="1"/>
      <name val="Arial Narrow"/>
      <family val="2"/>
    </font>
    <font>
      <sz val="10.5"/>
      <color rgb="FF000000"/>
      <name val="Arial Narrow"/>
      <family val="2"/>
    </font>
    <font>
      <sz val="10.5"/>
      <name val="Arial Narrow"/>
      <family val="2"/>
    </font>
    <font>
      <sz val="10.5"/>
      <color rgb="FFFF0000"/>
      <name val="Arial Narrow"/>
      <family val="2"/>
    </font>
    <font>
      <b/>
      <sz val="11"/>
      <color rgb="FF00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10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5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5" fillId="0" borderId="0" xfId="0" applyFont="1" applyAlignment="1">
      <alignment wrapText="1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7" fillId="0" borderId="0" xfId="0" applyNumberFormat="1" applyFont="1"/>
    <xf numFmtId="0" fontId="7" fillId="0" borderId="0" xfId="0" applyFont="1"/>
    <xf numFmtId="0" fontId="6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6" fillId="0" borderId="1" xfId="0" applyFont="1" applyBorder="1"/>
    <xf numFmtId="4" fontId="6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3" fillId="0" borderId="0" xfId="0" applyFont="1" applyAlignment="1">
      <alignment horizontal="center"/>
    </xf>
    <xf numFmtId="4" fontId="3" fillId="0" borderId="2" xfId="0" applyNumberFormat="1" applyFont="1" applyBorder="1" applyAlignment="1">
      <alignment vertical="top"/>
    </xf>
    <xf numFmtId="0" fontId="3" fillId="0" borderId="0" xfId="0" applyFont="1" applyAlignment="1">
      <alignment horizontal="center" wrapText="1"/>
    </xf>
    <xf numFmtId="2" fontId="3" fillId="0" borderId="0" xfId="0" applyNumberFormat="1" applyFont="1"/>
    <xf numFmtId="0" fontId="1" fillId="0" borderId="0" xfId="0" applyFont="1" applyAlignment="1">
      <alignment horizontal="right" vertical="top" wrapText="1"/>
    </xf>
    <xf numFmtId="0" fontId="8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top" wrapText="1"/>
    </xf>
    <xf numFmtId="0" fontId="8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/>
    </xf>
    <xf numFmtId="3" fontId="6" fillId="0" borderId="1" xfId="0" applyNumberFormat="1" applyFont="1" applyBorder="1" applyAlignment="1">
      <alignment vertical="top"/>
    </xf>
    <xf numFmtId="3" fontId="3" fillId="0" borderId="0" xfId="0" applyNumberFormat="1" applyFont="1"/>
    <xf numFmtId="3" fontId="3" fillId="0" borderId="1" xfId="0" applyNumberFormat="1" applyFont="1" applyBorder="1"/>
    <xf numFmtId="3" fontId="6" fillId="0" borderId="1" xfId="0" applyNumberFormat="1" applyFont="1" applyBorder="1"/>
    <xf numFmtId="0" fontId="5" fillId="0" borderId="0" xfId="0" applyFont="1"/>
    <xf numFmtId="3" fontId="5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/>
    <xf numFmtId="3" fontId="3" fillId="0" borderId="0" xfId="0" applyNumberFormat="1" applyFont="1" applyAlignment="1">
      <alignment vertical="top"/>
    </xf>
    <xf numFmtId="3" fontId="7" fillId="0" borderId="0" xfId="0" applyNumberFormat="1" applyFont="1" applyAlignment="1">
      <alignment vertical="top"/>
    </xf>
    <xf numFmtId="164" fontId="3" fillId="0" borderId="0" xfId="1" applyNumberFormat="1" applyFont="1" applyAlignment="1">
      <alignment vertical="top"/>
    </xf>
    <xf numFmtId="0" fontId="12" fillId="0" borderId="0" xfId="0" applyFont="1" applyAlignment="1">
      <alignment horizontal="center"/>
    </xf>
    <xf numFmtId="0" fontId="11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 vertical="top" wrapText="1" shrinkToFit="1"/>
    </xf>
    <xf numFmtId="0" fontId="12" fillId="0" borderId="1" xfId="0" applyFont="1" applyBorder="1" applyAlignment="1">
      <alignment horizontal="center" vertical="top" wrapText="1" shrinkToFit="1"/>
    </xf>
    <xf numFmtId="0" fontId="14" fillId="0" borderId="1" xfId="0" applyFont="1" applyBorder="1" applyAlignment="1">
      <alignment horizontal="center" vertical="top" wrapText="1" shrinkToFit="1"/>
    </xf>
    <xf numFmtId="0" fontId="12" fillId="0" borderId="1" xfId="0" applyFont="1" applyBorder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 shrinkToFit="1"/>
    </xf>
    <xf numFmtId="0" fontId="18" fillId="0" borderId="1" xfId="0" applyFont="1" applyBorder="1" applyAlignment="1">
      <alignment horizontal="center" vertical="top"/>
    </xf>
    <xf numFmtId="0" fontId="19" fillId="0" borderId="1" xfId="0" applyFont="1" applyBorder="1" applyAlignment="1">
      <alignment vertical="top" wrapText="1"/>
    </xf>
    <xf numFmtId="4" fontId="18" fillId="0" borderId="1" xfId="0" applyNumberFormat="1" applyFont="1" applyBorder="1" applyAlignment="1">
      <alignment horizontal="right" vertical="top" wrapText="1"/>
    </xf>
    <xf numFmtId="0" fontId="20" fillId="0" borderId="1" xfId="0" applyFont="1" applyBorder="1" applyAlignment="1">
      <alignment horizontal="right" vertical="top" wrapText="1"/>
    </xf>
    <xf numFmtId="3" fontId="19" fillId="0" borderId="1" xfId="0" applyNumberFormat="1" applyFont="1" applyBorder="1" applyAlignment="1">
      <alignment horizontal="right" vertical="top" wrapText="1"/>
    </xf>
    <xf numFmtId="3" fontId="21" fillId="0" borderId="1" xfId="0" applyNumberFormat="1" applyFont="1" applyBorder="1" applyAlignment="1">
      <alignment vertical="top"/>
    </xf>
    <xf numFmtId="0" fontId="18" fillId="0" borderId="1" xfId="0" applyFont="1" applyBorder="1" applyAlignment="1">
      <alignment horizontal="center"/>
    </xf>
    <xf numFmtId="0" fontId="20" fillId="0" borderId="1" xfId="0" applyFont="1" applyBorder="1" applyAlignment="1">
      <alignment horizontal="right" vertical="center" wrapText="1"/>
    </xf>
    <xf numFmtId="3" fontId="19" fillId="0" borderId="1" xfId="0" applyNumberFormat="1" applyFont="1" applyBorder="1" applyAlignment="1">
      <alignment horizontal="right" wrapText="1"/>
    </xf>
    <xf numFmtId="3" fontId="21" fillId="0" borderId="1" xfId="0" applyNumberFormat="1" applyFont="1" applyBorder="1"/>
    <xf numFmtId="0" fontId="18" fillId="0" borderId="1" xfId="0" applyFont="1" applyBorder="1" applyAlignment="1">
      <alignment vertical="top" wrapText="1"/>
    </xf>
    <xf numFmtId="0" fontId="18" fillId="0" borderId="1" xfId="0" applyFont="1" applyBorder="1" applyAlignment="1">
      <alignment vertical="top"/>
    </xf>
    <xf numFmtId="0" fontId="21" fillId="0" borderId="1" xfId="0" applyFont="1" applyBorder="1" applyAlignment="1">
      <alignment vertical="top"/>
    </xf>
    <xf numFmtId="3" fontId="18" fillId="0" borderId="1" xfId="0" applyNumberFormat="1" applyFont="1" applyBorder="1" applyAlignment="1">
      <alignment vertical="top"/>
    </xf>
    <xf numFmtId="43" fontId="3" fillId="0" borderId="0" xfId="1" applyFont="1" applyAlignment="1">
      <alignment vertical="top"/>
    </xf>
    <xf numFmtId="43" fontId="1" fillId="0" borderId="0" xfId="1" applyFont="1" applyAlignment="1">
      <alignment vertical="top"/>
    </xf>
    <xf numFmtId="43" fontId="1" fillId="0" borderId="0" xfId="1" applyFont="1"/>
    <xf numFmtId="43" fontId="1" fillId="0" borderId="1" xfId="1" applyFont="1" applyBorder="1" applyAlignment="1">
      <alignment horizontal="center" wrapText="1"/>
    </xf>
    <xf numFmtId="43" fontId="3" fillId="0" borderId="0" xfId="1" applyFont="1"/>
    <xf numFmtId="43" fontId="7" fillId="0" borderId="0" xfId="1" applyFont="1"/>
    <xf numFmtId="43" fontId="7" fillId="0" borderId="0" xfId="1" applyFont="1" applyAlignment="1">
      <alignment horizontal="center" vertical="top"/>
    </xf>
    <xf numFmtId="43" fontId="5" fillId="0" borderId="1" xfId="1" applyFont="1" applyBorder="1" applyAlignment="1">
      <alignment wrapText="1"/>
    </xf>
    <xf numFmtId="43" fontId="1" fillId="0" borderId="1" xfId="1" applyFont="1" applyBorder="1"/>
    <xf numFmtId="43" fontId="1" fillId="0" borderId="1" xfId="1" applyFont="1" applyBorder="1" applyAlignment="1">
      <alignment vertical="top"/>
    </xf>
    <xf numFmtId="43" fontId="3" fillId="0" borderId="1" xfId="1" applyFont="1" applyBorder="1" applyAlignment="1">
      <alignment vertical="top"/>
    </xf>
    <xf numFmtId="43" fontId="1" fillId="0" borderId="0" xfId="1" applyFont="1" applyBorder="1" applyAlignment="1">
      <alignment horizontal="center"/>
    </xf>
    <xf numFmtId="43" fontId="1" fillId="0" borderId="0" xfId="1" applyFont="1" applyBorder="1"/>
    <xf numFmtId="43" fontId="5" fillId="0" borderId="1" xfId="1" applyFont="1" applyBorder="1" applyAlignment="1">
      <alignment horizontal="center" vertical="top"/>
    </xf>
    <xf numFmtId="43" fontId="1" fillId="0" borderId="1" xfId="1" applyFont="1" applyBorder="1" applyAlignment="1">
      <alignment horizontal="center" vertical="top"/>
    </xf>
    <xf numFmtId="43" fontId="3" fillId="0" borderId="1" xfId="1" applyFont="1" applyBorder="1"/>
    <xf numFmtId="43" fontId="7" fillId="0" borderId="1" xfId="1" applyFont="1" applyBorder="1" applyAlignment="1">
      <alignment horizontal="center" vertical="top"/>
    </xf>
    <xf numFmtId="43" fontId="7" fillId="0" borderId="1" xfId="1" applyFont="1" applyBorder="1"/>
    <xf numFmtId="4" fontId="7" fillId="0" borderId="1" xfId="0" applyNumberFormat="1" applyFont="1" applyBorder="1"/>
    <xf numFmtId="3" fontId="7" fillId="0" borderId="1" xfId="0" applyNumberFormat="1" applyFont="1" applyBorder="1" applyAlignment="1">
      <alignment vertical="top"/>
    </xf>
    <xf numFmtId="164" fontId="3" fillId="0" borderId="1" xfId="1" applyNumberFormat="1" applyFont="1" applyBorder="1" applyAlignment="1">
      <alignment vertical="top"/>
    </xf>
    <xf numFmtId="43" fontId="7" fillId="2" borderId="1" xfId="1" applyFont="1" applyFill="1" applyBorder="1" applyAlignment="1">
      <alignment vertical="top"/>
    </xf>
    <xf numFmtId="43" fontId="7" fillId="2" borderId="1" xfId="1" applyFont="1" applyFill="1" applyBorder="1"/>
    <xf numFmtId="43" fontId="3" fillId="2" borderId="1" xfId="1" applyFont="1" applyFill="1" applyBorder="1"/>
    <xf numFmtId="3" fontId="3" fillId="2" borderId="1" xfId="0" applyNumberFormat="1" applyFont="1" applyFill="1" applyBorder="1"/>
    <xf numFmtId="0" fontId="8" fillId="0" borderId="0" xfId="0" applyFont="1" applyAlignment="1">
      <alignment wrapText="1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43" fontId="5" fillId="0" borderId="1" xfId="1" applyFont="1" applyBorder="1" applyAlignment="1">
      <alignment horizontal="left" vertical="top" wrapText="1"/>
    </xf>
    <xf numFmtId="0" fontId="22" fillId="0" borderId="0" xfId="0" applyFont="1" applyAlignment="1">
      <alignment horizontal="center" wrapText="1"/>
    </xf>
    <xf numFmtId="0" fontId="5" fillId="0" borderId="5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24</xdr:col>
      <xdr:colOff>221059</xdr:colOff>
      <xdr:row>45</xdr:row>
      <xdr:rowOff>105962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E986940-716E-4941-60DF-979F76E157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571500"/>
          <a:ext cx="14213284" cy="85070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73"/>
  <sheetViews>
    <sheetView tabSelected="1" zoomScaleNormal="100" workbookViewId="0">
      <pane xSplit="2" ySplit="6" topLeftCell="F22" activePane="bottomRight" state="frozen"/>
      <selection pane="topRight" activeCell="C1" sqref="C1"/>
      <selection pane="bottomLeft" activeCell="A7" sqref="A7"/>
      <selection pane="bottomRight" activeCell="K36" sqref="K36"/>
    </sheetView>
  </sheetViews>
  <sheetFormatPr defaultRowHeight="16.5" x14ac:dyDescent="0.3"/>
  <cols>
    <col min="1" max="1" width="9.140625" style="33"/>
    <col min="2" max="2" width="28.7109375" style="2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5" bestFit="1" customWidth="1"/>
    <col min="8" max="8" width="15.28515625" style="5" bestFit="1" customWidth="1"/>
    <col min="9" max="9" width="15.28515625" style="5" customWidth="1"/>
    <col min="10" max="10" width="13.85546875" style="1" bestFit="1" customWidth="1"/>
    <col min="11" max="11" width="15.42578125" style="5" bestFit="1" customWidth="1"/>
    <col min="12" max="12" width="14.140625" style="1" customWidth="1"/>
    <col min="13" max="13" width="13.28515625" style="5" bestFit="1" customWidth="1"/>
    <col min="14" max="14" width="14.85546875" style="5" customWidth="1"/>
    <col min="15" max="15" width="14.85546875" style="5" bestFit="1" customWidth="1"/>
    <col min="16" max="16" width="13.7109375" style="1" bestFit="1" customWidth="1"/>
    <col min="17" max="17" width="9.140625" style="1"/>
    <col min="18" max="18" width="10.28515625" style="1" bestFit="1" customWidth="1"/>
    <col min="19" max="19" width="10.85546875" style="1" bestFit="1" customWidth="1"/>
    <col min="20" max="23" width="9.140625" style="1"/>
    <col min="24" max="24" width="11" style="1" bestFit="1" customWidth="1"/>
    <col min="25" max="16384" width="9.140625" style="1"/>
  </cols>
  <sheetData>
    <row r="1" spans="1:19" x14ac:dyDescent="0.3">
      <c r="B1" s="10" t="s">
        <v>11</v>
      </c>
      <c r="E1" s="1" t="s">
        <v>29</v>
      </c>
      <c r="F1" s="5" t="s">
        <v>30</v>
      </c>
      <c r="H1" s="5" t="s">
        <v>28</v>
      </c>
      <c r="K1" s="5" t="s">
        <v>18</v>
      </c>
      <c r="O1" s="5" t="s">
        <v>23</v>
      </c>
      <c r="R1" s="5" t="s">
        <v>23</v>
      </c>
    </row>
    <row r="2" spans="1:19" x14ac:dyDescent="0.3">
      <c r="B2" s="19" t="s">
        <v>9</v>
      </c>
      <c r="C2" s="41">
        <v>1455</v>
      </c>
      <c r="D2" s="5" t="s">
        <v>32</v>
      </c>
      <c r="E2" s="4">
        <v>0</v>
      </c>
      <c r="F2" s="4">
        <f>MROUND(E2*10.764,1)</f>
        <v>0</v>
      </c>
      <c r="G2" s="21"/>
      <c r="H2" s="1" t="s">
        <v>29</v>
      </c>
      <c r="I2" s="41">
        <v>1520</v>
      </c>
      <c r="J2" s="41"/>
      <c r="K2" s="41">
        <f>I3</f>
        <v>141</v>
      </c>
      <c r="L2" s="35">
        <f>J2*K2</f>
        <v>0</v>
      </c>
      <c r="O2" s="38" t="s">
        <v>25</v>
      </c>
      <c r="P2" s="39">
        <f>C33</f>
        <v>7817500</v>
      </c>
      <c r="R2" s="16">
        <f>P2*0.025/12</f>
        <v>16286.458333333334</v>
      </c>
      <c r="S2" s="14" t="s">
        <v>24</v>
      </c>
    </row>
    <row r="3" spans="1:19" x14ac:dyDescent="0.3">
      <c r="B3" s="20" t="s">
        <v>5</v>
      </c>
      <c r="C3" s="14">
        <v>4000</v>
      </c>
      <c r="D3" s="11"/>
      <c r="E3" s="22"/>
      <c r="F3" s="22"/>
      <c r="G3" s="11"/>
      <c r="H3" s="1" t="s">
        <v>30</v>
      </c>
      <c r="I3" s="41">
        <f>MROUND(I2/10.764,1)</f>
        <v>141</v>
      </c>
      <c r="J3" s="41">
        <v>1455</v>
      </c>
      <c r="K3" s="35"/>
      <c r="L3" s="35">
        <f>N16</f>
        <v>1997500</v>
      </c>
      <c r="O3" s="38" t="s">
        <v>25</v>
      </c>
      <c r="P3" s="39">
        <f>C33</f>
        <v>7817500</v>
      </c>
      <c r="Q3" s="5"/>
      <c r="R3" s="16">
        <f>P3*0.04/12</f>
        <v>26058.333333333332</v>
      </c>
      <c r="S3" s="40" t="s">
        <v>26</v>
      </c>
    </row>
    <row r="4" spans="1:19" x14ac:dyDescent="0.3">
      <c r="B4" s="27" t="s">
        <v>13</v>
      </c>
      <c r="C4" s="35">
        <f>ROUND((C2*C3),0)</f>
        <v>5820000</v>
      </c>
      <c r="F4" s="18"/>
      <c r="G4" s="18"/>
      <c r="I4" s="35"/>
      <c r="J4" s="41"/>
      <c r="K4" s="35"/>
      <c r="L4" s="35">
        <f>SUM(L2:L3)</f>
        <v>1997500</v>
      </c>
      <c r="O4" s="38" t="s">
        <v>25</v>
      </c>
      <c r="P4" s="39">
        <f>C33</f>
        <v>7817500</v>
      </c>
      <c r="Q4" s="5"/>
      <c r="R4" s="16">
        <f>P4*0.033/12</f>
        <v>21498.125</v>
      </c>
      <c r="S4" s="14" t="s">
        <v>27</v>
      </c>
    </row>
    <row r="5" spans="1:19" x14ac:dyDescent="0.3">
      <c r="B5" s="10" t="s">
        <v>12</v>
      </c>
      <c r="D5" s="1">
        <v>7</v>
      </c>
    </row>
    <row r="6" spans="1:19" s="3" customFormat="1" ht="57" x14ac:dyDescent="0.2">
      <c r="A6" s="46" t="s">
        <v>17</v>
      </c>
      <c r="B6" s="47" t="s">
        <v>20</v>
      </c>
      <c r="C6" s="47" t="s">
        <v>22</v>
      </c>
      <c r="D6" s="47" t="s">
        <v>0</v>
      </c>
      <c r="E6" s="47" t="s">
        <v>1</v>
      </c>
      <c r="F6" s="47" t="s">
        <v>2</v>
      </c>
      <c r="G6" s="47" t="s">
        <v>33</v>
      </c>
      <c r="H6" s="48" t="s">
        <v>38</v>
      </c>
      <c r="I6" s="48" t="s">
        <v>21</v>
      </c>
      <c r="J6" s="49" t="s">
        <v>3</v>
      </c>
      <c r="K6" s="49" t="s">
        <v>4</v>
      </c>
      <c r="L6" s="48" t="s">
        <v>34</v>
      </c>
      <c r="M6" s="50" t="s">
        <v>19</v>
      </c>
      <c r="N6" s="50" t="s">
        <v>35</v>
      </c>
      <c r="O6" s="50" t="s">
        <v>36</v>
      </c>
    </row>
    <row r="7" spans="1:19" s="3" customFormat="1" ht="14.25" x14ac:dyDescent="0.2">
      <c r="A7" s="46"/>
      <c r="B7" s="47"/>
      <c r="C7" s="48" t="s">
        <v>31</v>
      </c>
      <c r="D7" s="47"/>
      <c r="E7" s="47"/>
      <c r="F7" s="47"/>
      <c r="G7" s="51" t="s">
        <v>40</v>
      </c>
      <c r="H7" s="45" t="s">
        <v>39</v>
      </c>
      <c r="I7" s="45" t="s">
        <v>39</v>
      </c>
      <c r="J7" s="49"/>
      <c r="K7" s="49"/>
      <c r="L7" s="49" t="s">
        <v>41</v>
      </c>
      <c r="M7" s="49" t="s">
        <v>41</v>
      </c>
      <c r="N7" s="49" t="s">
        <v>41</v>
      </c>
      <c r="O7" s="49" t="s">
        <v>41</v>
      </c>
    </row>
    <row r="8" spans="1:19" s="8" customFormat="1" x14ac:dyDescent="0.25">
      <c r="A8" s="52">
        <v>1</v>
      </c>
      <c r="B8" s="53"/>
      <c r="C8" s="54">
        <v>445</v>
      </c>
      <c r="D8" s="55">
        <v>2023</v>
      </c>
      <c r="E8" s="55">
        <v>2024</v>
      </c>
      <c r="F8" s="55">
        <v>60</v>
      </c>
      <c r="G8" s="56">
        <v>2000</v>
      </c>
      <c r="H8" s="57">
        <v>0</v>
      </c>
      <c r="I8" s="57">
        <f t="shared" ref="I8" si="0">F8-H8</f>
        <v>60</v>
      </c>
      <c r="J8" s="57">
        <f t="shared" ref="J8" si="1">IF(H8&gt;=5,90*H8/F8,0)</f>
        <v>0</v>
      </c>
      <c r="K8" s="57">
        <f t="shared" ref="K8" si="2">G8/100*J8</f>
        <v>0</v>
      </c>
      <c r="L8" s="57">
        <f t="shared" ref="L8" si="3">ROUND((G8-K8),0)</f>
        <v>2000</v>
      </c>
      <c r="M8" s="57">
        <f t="shared" ref="M8" si="4">O8-N8</f>
        <v>0</v>
      </c>
      <c r="N8" s="57">
        <f t="shared" ref="N8" si="5">ROUND((L8*C8),0)</f>
        <v>890000</v>
      </c>
      <c r="O8" s="57">
        <f t="shared" ref="O8" si="6">ROUND((C8*G8),0)</f>
        <v>890000</v>
      </c>
    </row>
    <row r="9" spans="1:19" s="8" customFormat="1" x14ac:dyDescent="0.25">
      <c r="A9" s="52">
        <v>2</v>
      </c>
      <c r="B9" s="53"/>
      <c r="C9" s="54">
        <v>443</v>
      </c>
      <c r="D9" s="55">
        <v>0</v>
      </c>
      <c r="E9" s="55">
        <v>0</v>
      </c>
      <c r="F9" s="55">
        <v>60</v>
      </c>
      <c r="G9" s="56">
        <v>2500</v>
      </c>
      <c r="H9" s="57">
        <f t="shared" ref="H9:H11" si="7">E9-D9</f>
        <v>0</v>
      </c>
      <c r="I9" s="57">
        <f t="shared" ref="I9:I15" si="8">F9-H9</f>
        <v>60</v>
      </c>
      <c r="J9" s="57">
        <f t="shared" ref="J9:J11" si="9">IF(H9&gt;=5,90*H9/F9,0)</f>
        <v>0</v>
      </c>
      <c r="K9" s="57">
        <f t="shared" ref="K9:K11" si="10">G9/100*J9</f>
        <v>0</v>
      </c>
      <c r="L9" s="57">
        <f t="shared" ref="L9:L11" si="11">ROUND((G9-K9),0)</f>
        <v>2500</v>
      </c>
      <c r="M9" s="57">
        <f t="shared" ref="M9:M11" si="12">O9-N9</f>
        <v>0</v>
      </c>
      <c r="N9" s="57">
        <f t="shared" ref="N9:N11" si="13">ROUND((L9*C9),0)</f>
        <v>1107500</v>
      </c>
      <c r="O9" s="57">
        <f t="shared" ref="O9:O11" si="14">ROUND((C9*G9),0)</f>
        <v>1107500</v>
      </c>
    </row>
    <row r="10" spans="1:19" s="8" customFormat="1" ht="17.25" customHeight="1" x14ac:dyDescent="0.25">
      <c r="A10" s="52">
        <v>3</v>
      </c>
      <c r="B10" s="53"/>
      <c r="C10" s="54">
        <v>0</v>
      </c>
      <c r="D10" s="55">
        <v>0</v>
      </c>
      <c r="E10" s="55">
        <v>0</v>
      </c>
      <c r="F10" s="55">
        <v>60</v>
      </c>
      <c r="G10" s="56">
        <v>0</v>
      </c>
      <c r="H10" s="57">
        <f t="shared" si="7"/>
        <v>0</v>
      </c>
      <c r="I10" s="57">
        <f t="shared" si="8"/>
        <v>60</v>
      </c>
      <c r="J10" s="57">
        <f t="shared" si="9"/>
        <v>0</v>
      </c>
      <c r="K10" s="57">
        <f t="shared" si="10"/>
        <v>0</v>
      </c>
      <c r="L10" s="57">
        <f t="shared" si="11"/>
        <v>0</v>
      </c>
      <c r="M10" s="57">
        <f t="shared" si="12"/>
        <v>0</v>
      </c>
      <c r="N10" s="57">
        <f t="shared" si="13"/>
        <v>0</v>
      </c>
      <c r="O10" s="57">
        <f t="shared" si="14"/>
        <v>0</v>
      </c>
    </row>
    <row r="11" spans="1:19" s="8" customFormat="1" x14ac:dyDescent="0.25">
      <c r="A11" s="52">
        <v>4</v>
      </c>
      <c r="B11" s="53"/>
      <c r="C11" s="54">
        <v>0</v>
      </c>
      <c r="D11" s="55">
        <v>0</v>
      </c>
      <c r="E11" s="55">
        <v>0</v>
      </c>
      <c r="F11" s="55">
        <v>60</v>
      </c>
      <c r="G11" s="56">
        <v>0</v>
      </c>
      <c r="H11" s="57">
        <f t="shared" si="7"/>
        <v>0</v>
      </c>
      <c r="I11" s="57">
        <f t="shared" si="8"/>
        <v>60</v>
      </c>
      <c r="J11" s="57">
        <f t="shared" si="9"/>
        <v>0</v>
      </c>
      <c r="K11" s="57">
        <f t="shared" si="10"/>
        <v>0</v>
      </c>
      <c r="L11" s="57">
        <f t="shared" si="11"/>
        <v>0</v>
      </c>
      <c r="M11" s="57">
        <f t="shared" si="12"/>
        <v>0</v>
      </c>
      <c r="N11" s="57">
        <f t="shared" si="13"/>
        <v>0</v>
      </c>
      <c r="O11" s="57">
        <f t="shared" si="14"/>
        <v>0</v>
      </c>
    </row>
    <row r="12" spans="1:19" s="8" customFormat="1" x14ac:dyDescent="0.25">
      <c r="A12" s="52">
        <v>5</v>
      </c>
      <c r="B12" s="53"/>
      <c r="C12" s="54">
        <v>0</v>
      </c>
      <c r="D12" s="55">
        <v>0</v>
      </c>
      <c r="E12" s="55">
        <v>0</v>
      </c>
      <c r="F12" s="55">
        <v>60</v>
      </c>
      <c r="G12" s="56">
        <v>0</v>
      </c>
      <c r="H12" s="57">
        <f t="shared" ref="H12:H15" si="15">E12-D12</f>
        <v>0</v>
      </c>
      <c r="I12" s="57">
        <f t="shared" si="8"/>
        <v>60</v>
      </c>
      <c r="J12" s="57">
        <f t="shared" ref="J12:J15" si="16">IF(H12&gt;=5,90*H12/F12,0)</f>
        <v>0</v>
      </c>
      <c r="K12" s="57">
        <f t="shared" ref="K12:K15" si="17">G12/100*J12</f>
        <v>0</v>
      </c>
      <c r="L12" s="57">
        <f t="shared" ref="L12:L15" si="18">ROUND((G12-K12),0)</f>
        <v>0</v>
      </c>
      <c r="M12" s="57">
        <f t="shared" ref="M12:M15" si="19">O12-N12</f>
        <v>0</v>
      </c>
      <c r="N12" s="57">
        <f t="shared" ref="N12:N15" si="20">ROUND((L12*C12),0)</f>
        <v>0</v>
      </c>
      <c r="O12" s="57">
        <f t="shared" ref="O12:O15" si="21">ROUND((C12*G12),0)</f>
        <v>0</v>
      </c>
    </row>
    <row r="13" spans="1:19" x14ac:dyDescent="0.3">
      <c r="A13" s="58">
        <v>6</v>
      </c>
      <c r="B13" s="53"/>
      <c r="C13" s="54">
        <v>0</v>
      </c>
      <c r="D13" s="59">
        <v>0</v>
      </c>
      <c r="E13" s="59">
        <v>0</v>
      </c>
      <c r="F13" s="59">
        <v>60</v>
      </c>
      <c r="G13" s="60">
        <v>0</v>
      </c>
      <c r="H13" s="57">
        <f t="shared" si="15"/>
        <v>0</v>
      </c>
      <c r="I13" s="57">
        <f t="shared" si="8"/>
        <v>60</v>
      </c>
      <c r="J13" s="57">
        <f t="shared" si="16"/>
        <v>0</v>
      </c>
      <c r="K13" s="57">
        <f t="shared" si="17"/>
        <v>0</v>
      </c>
      <c r="L13" s="57">
        <f t="shared" si="18"/>
        <v>0</v>
      </c>
      <c r="M13" s="61">
        <f t="shared" si="19"/>
        <v>0</v>
      </c>
      <c r="N13" s="57">
        <f t="shared" si="20"/>
        <v>0</v>
      </c>
      <c r="O13" s="57">
        <f t="shared" si="21"/>
        <v>0</v>
      </c>
    </row>
    <row r="14" spans="1:19" x14ac:dyDescent="0.3">
      <c r="A14" s="58">
        <v>7</v>
      </c>
      <c r="B14" s="53"/>
      <c r="C14" s="54">
        <v>0</v>
      </c>
      <c r="D14" s="59">
        <v>0</v>
      </c>
      <c r="E14" s="59">
        <v>0</v>
      </c>
      <c r="F14" s="59">
        <v>60</v>
      </c>
      <c r="G14" s="60">
        <v>0</v>
      </c>
      <c r="H14" s="57">
        <f t="shared" si="15"/>
        <v>0</v>
      </c>
      <c r="I14" s="57">
        <f t="shared" si="8"/>
        <v>60</v>
      </c>
      <c r="J14" s="57">
        <f t="shared" si="16"/>
        <v>0</v>
      </c>
      <c r="K14" s="57">
        <f t="shared" si="17"/>
        <v>0</v>
      </c>
      <c r="L14" s="57">
        <f t="shared" si="18"/>
        <v>0</v>
      </c>
      <c r="M14" s="61">
        <f t="shared" si="19"/>
        <v>0</v>
      </c>
      <c r="N14" s="57">
        <f t="shared" si="20"/>
        <v>0</v>
      </c>
      <c r="O14" s="57">
        <f t="shared" si="21"/>
        <v>0</v>
      </c>
    </row>
    <row r="15" spans="1:19" x14ac:dyDescent="0.3">
      <c r="A15" s="58">
        <v>8</v>
      </c>
      <c r="B15" s="53"/>
      <c r="C15" s="54">
        <v>0</v>
      </c>
      <c r="D15" s="59">
        <v>0</v>
      </c>
      <c r="E15" s="59">
        <v>0</v>
      </c>
      <c r="F15" s="59">
        <v>60</v>
      </c>
      <c r="G15" s="60">
        <v>0</v>
      </c>
      <c r="H15" s="57">
        <f t="shared" si="15"/>
        <v>0</v>
      </c>
      <c r="I15" s="57">
        <f t="shared" si="8"/>
        <v>60</v>
      </c>
      <c r="J15" s="57">
        <f t="shared" si="16"/>
        <v>0</v>
      </c>
      <c r="K15" s="57">
        <f t="shared" si="17"/>
        <v>0</v>
      </c>
      <c r="L15" s="57">
        <f t="shared" si="18"/>
        <v>0</v>
      </c>
      <c r="M15" s="61">
        <f t="shared" si="19"/>
        <v>0</v>
      </c>
      <c r="N15" s="57">
        <f t="shared" si="20"/>
        <v>0</v>
      </c>
      <c r="O15" s="57">
        <f t="shared" si="21"/>
        <v>0</v>
      </c>
    </row>
    <row r="16" spans="1:19" x14ac:dyDescent="0.3">
      <c r="A16" s="58"/>
      <c r="B16" s="62"/>
      <c r="C16" s="63"/>
      <c r="D16" s="63"/>
      <c r="E16" s="63"/>
      <c r="F16" s="64"/>
      <c r="G16" s="57"/>
      <c r="H16" s="57"/>
      <c r="I16" s="57"/>
      <c r="J16" s="65"/>
      <c r="K16" s="57"/>
      <c r="L16" s="65"/>
      <c r="M16" s="57">
        <f>SUM(M8:M15)</f>
        <v>0</v>
      </c>
      <c r="N16" s="57">
        <f>SUM(N8:N15)</f>
        <v>1997500</v>
      </c>
      <c r="O16" s="57">
        <f>SUM(O8:O15)</f>
        <v>1997500</v>
      </c>
    </row>
    <row r="17" spans="1:15" x14ac:dyDescent="0.3">
      <c r="B17" s="7"/>
      <c r="C17" s="8"/>
      <c r="D17" s="8"/>
      <c r="E17" s="8"/>
      <c r="F17" s="9"/>
      <c r="G17" s="9"/>
      <c r="H17" s="9"/>
      <c r="I17" s="9"/>
      <c r="J17" s="8"/>
      <c r="K17" s="12"/>
      <c r="L17" s="13"/>
      <c r="M17" s="9"/>
      <c r="N17" s="23"/>
      <c r="O17" s="23"/>
    </row>
    <row r="18" spans="1:15" x14ac:dyDescent="0.3">
      <c r="B18" s="97" t="s">
        <v>14</v>
      </c>
      <c r="C18" s="97"/>
      <c r="D18" s="8"/>
      <c r="E18" s="8"/>
      <c r="F18" s="9"/>
      <c r="G18" s="9"/>
      <c r="H18" s="9"/>
      <c r="I18" s="9"/>
      <c r="J18" s="8"/>
      <c r="K18" s="12"/>
      <c r="L18" s="13"/>
      <c r="M18" s="9"/>
      <c r="N18" s="23"/>
      <c r="O18" s="23"/>
    </row>
    <row r="19" spans="1:15" x14ac:dyDescent="0.3">
      <c r="B19" s="19" t="s">
        <v>43</v>
      </c>
      <c r="C19" s="37">
        <v>445</v>
      </c>
      <c r="D19" s="8"/>
      <c r="E19" s="8"/>
      <c r="F19" s="9"/>
      <c r="G19" s="9"/>
      <c r="H19" s="66"/>
      <c r="I19" s="66"/>
      <c r="J19" s="67"/>
      <c r="K19" s="66"/>
      <c r="L19" s="67"/>
      <c r="M19" s="9"/>
      <c r="N19" s="23"/>
      <c r="O19" s="23"/>
    </row>
    <row r="20" spans="1:15" x14ac:dyDescent="0.3">
      <c r="B20" s="20" t="s">
        <v>5</v>
      </c>
      <c r="C20" s="34">
        <v>1000</v>
      </c>
      <c r="D20" s="8"/>
      <c r="E20" s="8"/>
      <c r="F20" s="9"/>
      <c r="G20" s="9"/>
      <c r="H20" s="73" t="s">
        <v>11</v>
      </c>
      <c r="I20" s="74" t="s">
        <v>47</v>
      </c>
      <c r="J20" s="75" t="s">
        <v>5</v>
      </c>
      <c r="K20" s="76" t="s">
        <v>48</v>
      </c>
      <c r="L20" s="67"/>
      <c r="M20" s="9"/>
      <c r="N20" s="23"/>
      <c r="O20" s="23"/>
    </row>
    <row r="21" spans="1:15" x14ac:dyDescent="0.3">
      <c r="B21" s="20" t="s">
        <v>6</v>
      </c>
      <c r="C21" s="36"/>
      <c r="D21" s="8"/>
      <c r="E21" s="8"/>
      <c r="F21" s="9"/>
      <c r="G21" s="9"/>
      <c r="H21" s="69"/>
      <c r="I21" s="74">
        <v>1455</v>
      </c>
      <c r="J21" s="75">
        <v>4000</v>
      </c>
      <c r="K21" s="87">
        <f>I21*J21</f>
        <v>5820000</v>
      </c>
      <c r="L21" s="67"/>
      <c r="M21" s="9"/>
      <c r="N21" s="23"/>
      <c r="O21" s="23"/>
    </row>
    <row r="22" spans="1:15" x14ac:dyDescent="0.3">
      <c r="B22" s="7"/>
      <c r="C22" s="8"/>
      <c r="D22" s="8"/>
      <c r="E22" s="8"/>
      <c r="F22" s="9"/>
      <c r="G22" s="9"/>
      <c r="H22" s="77"/>
      <c r="I22" s="78"/>
      <c r="J22" s="67"/>
      <c r="K22" s="66"/>
      <c r="L22" s="67"/>
      <c r="M22" s="9"/>
      <c r="N22" s="23"/>
      <c r="O22" s="23"/>
    </row>
    <row r="23" spans="1:15" ht="22.5" customHeight="1" x14ac:dyDescent="0.3">
      <c r="B23" s="98" t="s">
        <v>44</v>
      </c>
      <c r="C23" s="99"/>
      <c r="D23" s="8"/>
      <c r="E23" s="8"/>
      <c r="F23" s="9"/>
      <c r="G23" s="9"/>
      <c r="H23" s="79" t="s">
        <v>12</v>
      </c>
      <c r="I23" s="79"/>
      <c r="J23" s="75"/>
      <c r="K23" s="76"/>
      <c r="L23" s="67"/>
      <c r="M23" s="9"/>
      <c r="N23" s="9"/>
      <c r="O23" s="9"/>
    </row>
    <row r="24" spans="1:15" x14ac:dyDescent="0.3">
      <c r="B24" s="19" t="s">
        <v>9</v>
      </c>
      <c r="C24" s="37">
        <v>1</v>
      </c>
      <c r="E24" s="24"/>
      <c r="F24" s="24"/>
      <c r="G24" s="25"/>
      <c r="H24" s="80" t="s">
        <v>45</v>
      </c>
      <c r="I24" s="80">
        <v>445</v>
      </c>
      <c r="J24" s="74">
        <v>2000</v>
      </c>
      <c r="K24" s="81">
        <f>I24*J24</f>
        <v>890000</v>
      </c>
      <c r="L24" s="71"/>
    </row>
    <row r="25" spans="1:15" x14ac:dyDescent="0.3">
      <c r="B25" s="20" t="s">
        <v>5</v>
      </c>
      <c r="C25" s="34">
        <v>200000</v>
      </c>
      <c r="D25" s="26"/>
      <c r="E25" s="18"/>
      <c r="F25" s="18"/>
      <c r="G25" s="12"/>
      <c r="H25" s="80" t="s">
        <v>46</v>
      </c>
      <c r="I25" s="80">
        <v>443</v>
      </c>
      <c r="J25" s="74">
        <v>2500</v>
      </c>
      <c r="K25" s="81">
        <f>I25*J25</f>
        <v>1107500</v>
      </c>
      <c r="L25" s="71"/>
    </row>
    <row r="26" spans="1:15" x14ac:dyDescent="0.3">
      <c r="B26" s="20" t="s">
        <v>6</v>
      </c>
      <c r="C26" s="36"/>
      <c r="D26" s="6"/>
      <c r="E26" s="6"/>
      <c r="F26" s="17"/>
      <c r="H26" s="82"/>
      <c r="I26" s="82"/>
      <c r="J26" s="74"/>
      <c r="K26" s="88">
        <f>SUM(K24:K25)</f>
        <v>1997500</v>
      </c>
      <c r="L26" s="71"/>
    </row>
    <row r="27" spans="1:15" x14ac:dyDescent="0.3">
      <c r="B27" s="33"/>
      <c r="C27" s="15"/>
      <c r="D27" s="6"/>
      <c r="E27" s="6"/>
      <c r="F27" s="17"/>
      <c r="H27" s="72"/>
      <c r="I27" s="72"/>
      <c r="J27" s="68"/>
      <c r="K27" s="70"/>
      <c r="L27" s="71"/>
    </row>
    <row r="28" spans="1:15" x14ac:dyDescent="0.3">
      <c r="C28" s="6" t="s">
        <v>16</v>
      </c>
      <c r="D28" s="6"/>
      <c r="E28" s="6"/>
      <c r="F28" s="17"/>
      <c r="H28" s="95" t="s">
        <v>14</v>
      </c>
      <c r="I28" s="95"/>
      <c r="J28" s="74"/>
      <c r="K28" s="81"/>
      <c r="L28" s="71"/>
    </row>
    <row r="29" spans="1:15" x14ac:dyDescent="0.3">
      <c r="B29" s="2" t="s">
        <v>11</v>
      </c>
      <c r="C29" s="42">
        <f>C4</f>
        <v>5820000</v>
      </c>
      <c r="D29" s="15"/>
      <c r="E29" s="15"/>
      <c r="F29" s="15"/>
      <c r="G29" s="15"/>
      <c r="H29" s="83" t="s">
        <v>46</v>
      </c>
      <c r="I29" s="83">
        <v>443</v>
      </c>
      <c r="J29" s="74">
        <v>1000</v>
      </c>
      <c r="K29" s="89">
        <f>I29*J29</f>
        <v>443000</v>
      </c>
      <c r="L29" s="68"/>
    </row>
    <row r="30" spans="1:15" x14ac:dyDescent="0.3">
      <c r="B30" s="2" t="s">
        <v>12</v>
      </c>
      <c r="C30" s="42">
        <f>N16</f>
        <v>1997500</v>
      </c>
      <c r="D30" s="15"/>
      <c r="E30" s="15"/>
      <c r="F30" s="15"/>
      <c r="G30" s="15"/>
      <c r="H30" s="83"/>
      <c r="I30" s="83"/>
      <c r="J30" s="74"/>
      <c r="K30" s="81"/>
      <c r="L30" s="71"/>
    </row>
    <row r="31" spans="1:15" x14ac:dyDescent="0.3">
      <c r="B31" s="2" t="s">
        <v>15</v>
      </c>
      <c r="C31" s="42">
        <f>C21</f>
        <v>0</v>
      </c>
      <c r="D31" s="15"/>
      <c r="E31" s="15"/>
      <c r="F31" s="15"/>
      <c r="G31" s="15"/>
      <c r="H31" s="92" t="s">
        <v>44</v>
      </c>
      <c r="I31" s="92"/>
      <c r="J31" s="74"/>
      <c r="K31" s="81"/>
      <c r="L31" s="71"/>
    </row>
    <row r="32" spans="1:15" x14ac:dyDescent="0.3">
      <c r="A32" s="1"/>
      <c r="B32" s="2" t="s">
        <v>10</v>
      </c>
      <c r="C32" s="42">
        <f>C26</f>
        <v>0</v>
      </c>
      <c r="D32" s="15"/>
      <c r="E32" s="15"/>
      <c r="F32" s="15"/>
      <c r="G32" s="15"/>
      <c r="H32" s="84"/>
      <c r="I32" s="84"/>
      <c r="J32" s="36">
        <v>200000</v>
      </c>
      <c r="K32" s="90">
        <v>200000</v>
      </c>
      <c r="L32" s="16"/>
    </row>
    <row r="33" spans="1:15" x14ac:dyDescent="0.3">
      <c r="A33" s="1"/>
      <c r="B33" s="10" t="s">
        <v>42</v>
      </c>
      <c r="C33" s="43">
        <f>C29+C30+C31+C32</f>
        <v>7817500</v>
      </c>
      <c r="D33" s="14"/>
      <c r="F33" s="14"/>
    </row>
    <row r="34" spans="1:15" ht="16.5" customHeight="1" x14ac:dyDescent="0.3">
      <c r="A34" s="1"/>
      <c r="B34" s="10" t="s">
        <v>7</v>
      </c>
      <c r="C34" s="43">
        <f>MROUND(C33*90%,1)</f>
        <v>7035750</v>
      </c>
      <c r="D34" s="16"/>
      <c r="F34" s="14"/>
      <c r="H34" s="93" t="s">
        <v>42</v>
      </c>
      <c r="I34" s="93"/>
      <c r="J34" s="93"/>
      <c r="K34" s="85">
        <f>K21+K26+K29+K32</f>
        <v>8460500</v>
      </c>
    </row>
    <row r="35" spans="1:15" ht="33" customHeight="1" x14ac:dyDescent="0.3">
      <c r="A35" s="1"/>
      <c r="B35" s="10" t="s">
        <v>8</v>
      </c>
      <c r="C35" s="43">
        <f>MROUND(C33*80%,1)</f>
        <v>6254000</v>
      </c>
      <c r="D35" s="16"/>
      <c r="F35" s="14"/>
      <c r="H35" s="93" t="s">
        <v>7</v>
      </c>
      <c r="I35" s="93"/>
      <c r="J35" s="93"/>
      <c r="K35" s="85">
        <f>K34*0.9</f>
        <v>7614450</v>
      </c>
    </row>
    <row r="36" spans="1:15" s="8" customFormat="1" x14ac:dyDescent="0.3">
      <c r="B36" s="38" t="s">
        <v>37</v>
      </c>
      <c r="C36" s="44">
        <f>MROUND(C30*0.85,1)</f>
        <v>1697875</v>
      </c>
      <c r="D36" s="7"/>
      <c r="F36" s="9"/>
      <c r="G36" s="9"/>
      <c r="H36" s="93" t="s">
        <v>8</v>
      </c>
      <c r="I36" s="93"/>
      <c r="J36" s="93"/>
      <c r="K36" s="85">
        <f>K34*0.8</f>
        <v>6768400</v>
      </c>
      <c r="M36" s="9"/>
      <c r="N36" s="9"/>
      <c r="O36" s="29"/>
    </row>
    <row r="37" spans="1:15" x14ac:dyDescent="0.3">
      <c r="A37" s="1"/>
      <c r="H37" s="94"/>
      <c r="I37" s="94"/>
      <c r="J37" s="94"/>
      <c r="K37" s="86">
        <f>MROUND(K31*0.85,1)</f>
        <v>0</v>
      </c>
      <c r="L37" s="30"/>
      <c r="O37" s="29"/>
    </row>
    <row r="38" spans="1:15" x14ac:dyDescent="0.3">
      <c r="A38" s="1"/>
      <c r="L38" s="30"/>
      <c r="O38" s="29"/>
    </row>
    <row r="39" spans="1:15" x14ac:dyDescent="0.3">
      <c r="A39" s="1"/>
      <c r="H39" s="28"/>
      <c r="I39" s="28"/>
      <c r="L39" s="30"/>
      <c r="O39" s="29"/>
    </row>
    <row r="40" spans="1:15" x14ac:dyDescent="0.3">
      <c r="A40" s="1"/>
      <c r="L40" s="30"/>
      <c r="O40" s="29"/>
    </row>
    <row r="41" spans="1:15" x14ac:dyDescent="0.3">
      <c r="A41" s="1"/>
      <c r="L41" s="30"/>
      <c r="O41" s="29"/>
    </row>
    <row r="42" spans="1:15" x14ac:dyDescent="0.3">
      <c r="A42" s="1"/>
      <c r="L42" s="30"/>
      <c r="O42" s="29"/>
    </row>
    <row r="43" spans="1:15" x14ac:dyDescent="0.3">
      <c r="A43" s="1"/>
      <c r="L43" s="30"/>
      <c r="O43" s="29"/>
    </row>
    <row r="44" spans="1:15" x14ac:dyDescent="0.3">
      <c r="A44" s="1"/>
      <c r="L44" s="30"/>
      <c r="O44" s="29"/>
    </row>
    <row r="45" spans="1:15" x14ac:dyDescent="0.3">
      <c r="A45" s="1"/>
    </row>
    <row r="46" spans="1:15" ht="16.5" customHeight="1" x14ac:dyDescent="0.3">
      <c r="A46" s="1"/>
      <c r="G46" s="96" t="s">
        <v>49</v>
      </c>
      <c r="H46" s="96"/>
      <c r="I46" s="96"/>
      <c r="J46" s="96"/>
      <c r="K46" s="96"/>
      <c r="L46" s="91"/>
      <c r="M46" s="91"/>
    </row>
    <row r="47" spans="1:15" x14ac:dyDescent="0.3">
      <c r="A47" s="1"/>
      <c r="G47" s="96"/>
      <c r="H47" s="96"/>
      <c r="I47" s="96"/>
      <c r="J47" s="96"/>
      <c r="K47" s="96"/>
    </row>
    <row r="48" spans="1:15" x14ac:dyDescent="0.3">
      <c r="A48" s="1"/>
      <c r="B48" s="1"/>
    </row>
    <row r="49" spans="1:12" x14ac:dyDescent="0.3">
      <c r="A49" s="1"/>
      <c r="B49" s="1"/>
      <c r="G49" s="73" t="s">
        <v>11</v>
      </c>
      <c r="H49" s="74" t="s">
        <v>47</v>
      </c>
      <c r="I49" s="75" t="s">
        <v>5</v>
      </c>
      <c r="J49" s="76" t="s">
        <v>48</v>
      </c>
    </row>
    <row r="50" spans="1:12" x14ac:dyDescent="0.3">
      <c r="A50" s="1"/>
      <c r="B50" s="1"/>
      <c r="G50" s="69"/>
      <c r="H50" s="74">
        <v>1455</v>
      </c>
      <c r="I50" s="75">
        <v>6000</v>
      </c>
      <c r="J50" s="87">
        <f>H50*I50</f>
        <v>8730000</v>
      </c>
    </row>
    <row r="51" spans="1:12" x14ac:dyDescent="0.3">
      <c r="A51" s="1"/>
      <c r="B51" s="1"/>
      <c r="G51" s="77"/>
      <c r="H51" s="78"/>
      <c r="I51" s="67"/>
      <c r="J51" s="66"/>
    </row>
    <row r="52" spans="1:12" x14ac:dyDescent="0.3">
      <c r="A52" s="1"/>
      <c r="B52" s="1"/>
      <c r="G52" s="79" t="s">
        <v>12</v>
      </c>
      <c r="H52" s="79"/>
      <c r="I52" s="75"/>
      <c r="J52" s="76"/>
    </row>
    <row r="53" spans="1:12" x14ac:dyDescent="0.3">
      <c r="A53" s="1"/>
      <c r="B53" s="1"/>
      <c r="G53" s="80" t="s">
        <v>45</v>
      </c>
      <c r="H53" s="80">
        <v>445</v>
      </c>
      <c r="I53" s="74">
        <v>2000</v>
      </c>
      <c r="J53" s="81">
        <f>H53*I53</f>
        <v>890000</v>
      </c>
    </row>
    <row r="54" spans="1:12" x14ac:dyDescent="0.3">
      <c r="A54" s="1"/>
      <c r="B54" s="1"/>
      <c r="G54" s="80" t="s">
        <v>46</v>
      </c>
      <c r="H54" s="80">
        <v>443</v>
      </c>
      <c r="I54" s="74">
        <v>2500</v>
      </c>
      <c r="J54" s="81">
        <f>H54*I54</f>
        <v>1107500</v>
      </c>
    </row>
    <row r="55" spans="1:12" x14ac:dyDescent="0.3">
      <c r="A55" s="1"/>
      <c r="B55" s="1"/>
      <c r="G55" s="82"/>
      <c r="H55" s="82"/>
      <c r="I55" s="74"/>
      <c r="J55" s="88">
        <f>SUM(J53:J54)</f>
        <v>1997500</v>
      </c>
    </row>
    <row r="56" spans="1:12" x14ac:dyDescent="0.3">
      <c r="A56" s="1"/>
      <c r="B56" s="1"/>
      <c r="G56" s="72"/>
      <c r="H56" s="72"/>
      <c r="I56" s="68"/>
      <c r="J56" s="70"/>
    </row>
    <row r="57" spans="1:12" x14ac:dyDescent="0.3">
      <c r="A57" s="1"/>
      <c r="B57" s="1"/>
      <c r="F57" s="31"/>
      <c r="G57" s="95" t="s">
        <v>14</v>
      </c>
      <c r="H57" s="95"/>
      <c r="I57" s="74"/>
      <c r="J57" s="81"/>
    </row>
    <row r="58" spans="1:12" x14ac:dyDescent="0.3">
      <c r="A58" s="1"/>
      <c r="B58" s="1"/>
      <c r="F58" s="29"/>
      <c r="G58" s="83" t="s">
        <v>46</v>
      </c>
      <c r="H58" s="83">
        <v>443</v>
      </c>
      <c r="I58" s="74">
        <v>1000</v>
      </c>
      <c r="J58" s="89">
        <f>H58*I58</f>
        <v>443000</v>
      </c>
      <c r="L58" s="1" t="s">
        <v>50</v>
      </c>
    </row>
    <row r="59" spans="1:12" x14ac:dyDescent="0.3">
      <c r="A59" s="1"/>
      <c r="B59" s="1"/>
      <c r="F59" s="29"/>
      <c r="G59" s="83"/>
      <c r="H59" s="83"/>
      <c r="I59" s="74"/>
      <c r="J59" s="81"/>
    </row>
    <row r="60" spans="1:12" x14ac:dyDescent="0.3">
      <c r="A60" s="1"/>
      <c r="B60" s="1"/>
      <c r="F60" s="29"/>
      <c r="G60" s="92" t="s">
        <v>44</v>
      </c>
      <c r="H60" s="92"/>
      <c r="I60" s="74"/>
      <c r="J60" s="81"/>
    </row>
    <row r="61" spans="1:12" x14ac:dyDescent="0.3">
      <c r="A61" s="1"/>
      <c r="B61" s="1"/>
      <c r="F61" s="29"/>
      <c r="G61" s="84"/>
      <c r="H61" s="84"/>
      <c r="I61" s="36">
        <v>200000</v>
      </c>
      <c r="J61" s="90">
        <v>200000</v>
      </c>
    </row>
    <row r="62" spans="1:12" x14ac:dyDescent="0.3">
      <c r="A62" s="1"/>
      <c r="B62" s="1"/>
      <c r="F62" s="29"/>
      <c r="I62" s="1"/>
      <c r="J62" s="5"/>
    </row>
    <row r="63" spans="1:12" x14ac:dyDescent="0.3">
      <c r="A63" s="1"/>
      <c r="B63" s="1"/>
      <c r="F63" s="29"/>
      <c r="G63" s="93" t="s">
        <v>42</v>
      </c>
      <c r="H63" s="93"/>
      <c r="I63" s="93"/>
      <c r="J63" s="85">
        <v>11370500</v>
      </c>
    </row>
    <row r="64" spans="1:12" x14ac:dyDescent="0.3">
      <c r="A64" s="1"/>
      <c r="B64" s="1"/>
      <c r="F64" s="29"/>
      <c r="G64" s="93" t="s">
        <v>7</v>
      </c>
      <c r="H64" s="93"/>
      <c r="I64" s="93"/>
      <c r="J64" s="85">
        <v>10233450</v>
      </c>
    </row>
    <row r="65" spans="1:10" x14ac:dyDescent="0.3">
      <c r="A65" s="1"/>
      <c r="B65" s="1"/>
      <c r="F65" s="29"/>
      <c r="G65" s="93" t="s">
        <v>8</v>
      </c>
      <c r="H65" s="93"/>
      <c r="I65" s="93"/>
      <c r="J65" s="85">
        <v>9096400</v>
      </c>
    </row>
    <row r="66" spans="1:10" x14ac:dyDescent="0.3">
      <c r="A66" s="1"/>
      <c r="B66" s="1"/>
      <c r="F66" s="29"/>
      <c r="G66" s="94"/>
      <c r="H66" s="94"/>
      <c r="I66" s="94"/>
      <c r="J66" s="86">
        <f>MROUND(J60*0.85,1)</f>
        <v>0</v>
      </c>
    </row>
    <row r="67" spans="1:10" x14ac:dyDescent="0.3">
      <c r="A67" s="1"/>
      <c r="B67" s="1"/>
      <c r="F67" s="29"/>
      <c r="G67" s="29"/>
      <c r="H67" s="29"/>
      <c r="I67" s="29"/>
    </row>
    <row r="68" spans="1:10" x14ac:dyDescent="0.3">
      <c r="A68" s="1"/>
      <c r="B68" s="1"/>
    </row>
    <row r="69" spans="1:10" x14ac:dyDescent="0.3">
      <c r="A69" s="1"/>
      <c r="B69" s="1"/>
    </row>
    <row r="70" spans="1:10" x14ac:dyDescent="0.3">
      <c r="A70" s="1"/>
      <c r="B70" s="1"/>
    </row>
    <row r="71" spans="1:10" x14ac:dyDescent="0.3">
      <c r="A71" s="1"/>
      <c r="B71" s="1"/>
    </row>
    <row r="72" spans="1:10" x14ac:dyDescent="0.3">
      <c r="A72" s="1"/>
      <c r="B72" s="1"/>
    </row>
    <row r="73" spans="1:10" x14ac:dyDescent="0.3">
      <c r="A73" s="1"/>
      <c r="B73" s="1"/>
      <c r="F73" s="32"/>
    </row>
    <row r="74" spans="1:10" x14ac:dyDescent="0.3">
      <c r="A74" s="1"/>
      <c r="B74" s="1"/>
      <c r="F74" s="32"/>
    </row>
    <row r="75" spans="1:10" x14ac:dyDescent="0.3">
      <c r="A75" s="1"/>
      <c r="B75" s="1"/>
      <c r="F75" s="32"/>
    </row>
    <row r="76" spans="1:10" x14ac:dyDescent="0.3">
      <c r="A76" s="1"/>
      <c r="B76" s="1"/>
      <c r="F76" s="32"/>
    </row>
    <row r="77" spans="1:10" x14ac:dyDescent="0.3">
      <c r="A77" s="1"/>
      <c r="B77" s="1"/>
      <c r="F77" s="32"/>
    </row>
    <row r="78" spans="1:10" x14ac:dyDescent="0.3">
      <c r="A78" s="1"/>
      <c r="B78" s="1"/>
      <c r="F78" s="32"/>
    </row>
    <row r="79" spans="1:10" x14ac:dyDescent="0.3">
      <c r="A79" s="1"/>
      <c r="B79" s="1"/>
      <c r="F79" s="32"/>
    </row>
    <row r="80" spans="1:10" x14ac:dyDescent="0.3">
      <c r="A80" s="1"/>
      <c r="B80" s="1"/>
      <c r="F80" s="32"/>
    </row>
    <row r="81" spans="1:6" x14ac:dyDescent="0.3">
      <c r="A81" s="1"/>
      <c r="B81" s="1"/>
      <c r="F81" s="32"/>
    </row>
    <row r="82" spans="1:6" x14ac:dyDescent="0.3">
      <c r="A82" s="1"/>
      <c r="B82" s="1"/>
      <c r="F82" s="32"/>
    </row>
    <row r="83" spans="1:6" x14ac:dyDescent="0.3">
      <c r="A83" s="1"/>
      <c r="B83" s="1"/>
    </row>
    <row r="84" spans="1:6" x14ac:dyDescent="0.3">
      <c r="A84" s="1"/>
      <c r="B84" s="1"/>
    </row>
    <row r="85" spans="1:6" x14ac:dyDescent="0.3">
      <c r="A85" s="1"/>
      <c r="B85" s="1"/>
    </row>
    <row r="86" spans="1:6" x14ac:dyDescent="0.3">
      <c r="A86" s="1"/>
      <c r="B86" s="1"/>
    </row>
    <row r="87" spans="1:6" x14ac:dyDescent="0.3">
      <c r="A87" s="1"/>
      <c r="B87" s="1"/>
    </row>
    <row r="88" spans="1:6" x14ac:dyDescent="0.3">
      <c r="A88" s="1"/>
      <c r="B88" s="1"/>
    </row>
    <row r="89" spans="1:6" x14ac:dyDescent="0.3">
      <c r="A89" s="1"/>
      <c r="B89" s="1"/>
    </row>
    <row r="90" spans="1:6" x14ac:dyDescent="0.3">
      <c r="A90" s="1"/>
      <c r="B90" s="1"/>
    </row>
    <row r="91" spans="1:6" x14ac:dyDescent="0.3">
      <c r="A91" s="1"/>
      <c r="B91" s="1"/>
    </row>
    <row r="92" spans="1:6" x14ac:dyDescent="0.3">
      <c r="A92" s="1"/>
      <c r="B92" s="1"/>
    </row>
    <row r="93" spans="1:6" x14ac:dyDescent="0.3">
      <c r="A93" s="1"/>
      <c r="B93" s="1"/>
    </row>
    <row r="94" spans="1:6" x14ac:dyDescent="0.3">
      <c r="A94" s="1"/>
      <c r="B94" s="1"/>
    </row>
    <row r="95" spans="1:6" x14ac:dyDescent="0.3">
      <c r="A95" s="1"/>
      <c r="B95" s="1"/>
    </row>
    <row r="96" spans="1:6" x14ac:dyDescent="0.3">
      <c r="A96" s="1"/>
      <c r="B96" s="1"/>
    </row>
    <row r="97" spans="1:2" x14ac:dyDescent="0.3">
      <c r="A97" s="1"/>
      <c r="B97" s="1"/>
    </row>
    <row r="98" spans="1:2" x14ac:dyDescent="0.3">
      <c r="A98" s="1"/>
      <c r="B98" s="1"/>
    </row>
    <row r="99" spans="1:2" x14ac:dyDescent="0.3">
      <c r="A99" s="1"/>
      <c r="B99" s="1"/>
    </row>
    <row r="100" spans="1:2" x14ac:dyDescent="0.3">
      <c r="A100" s="1"/>
      <c r="B100" s="1"/>
    </row>
    <row r="101" spans="1:2" x14ac:dyDescent="0.3">
      <c r="A101" s="1"/>
      <c r="B101" s="1"/>
    </row>
    <row r="102" spans="1:2" x14ac:dyDescent="0.3">
      <c r="A102" s="1"/>
      <c r="B102" s="1"/>
    </row>
    <row r="103" spans="1:2" x14ac:dyDescent="0.3">
      <c r="A103" s="1"/>
      <c r="B103" s="1"/>
    </row>
    <row r="104" spans="1:2" x14ac:dyDescent="0.3">
      <c r="A104" s="1"/>
      <c r="B104" s="1"/>
    </row>
    <row r="105" spans="1:2" x14ac:dyDescent="0.3">
      <c r="A105" s="1"/>
      <c r="B105" s="1"/>
    </row>
    <row r="106" spans="1:2" x14ac:dyDescent="0.3">
      <c r="A106" s="1"/>
      <c r="B106" s="1"/>
    </row>
    <row r="107" spans="1:2" x14ac:dyDescent="0.3">
      <c r="A107" s="1"/>
      <c r="B107" s="1"/>
    </row>
    <row r="108" spans="1:2" x14ac:dyDescent="0.3">
      <c r="A108" s="1"/>
      <c r="B108" s="1"/>
    </row>
    <row r="109" spans="1:2" x14ac:dyDescent="0.3">
      <c r="A109" s="1"/>
      <c r="B109" s="1"/>
    </row>
    <row r="110" spans="1:2" x14ac:dyDescent="0.3">
      <c r="A110" s="1"/>
      <c r="B110" s="1"/>
    </row>
    <row r="111" spans="1:2" x14ac:dyDescent="0.3">
      <c r="A111" s="1"/>
      <c r="B111" s="1"/>
    </row>
    <row r="112" spans="1:2" x14ac:dyDescent="0.3">
      <c r="A112" s="1"/>
      <c r="B112" s="1"/>
    </row>
    <row r="113" spans="1:2" x14ac:dyDescent="0.3">
      <c r="A113" s="1"/>
      <c r="B113" s="1"/>
    </row>
    <row r="114" spans="1:2" x14ac:dyDescent="0.3">
      <c r="A114" s="1"/>
      <c r="B114" s="1"/>
    </row>
    <row r="115" spans="1:2" x14ac:dyDescent="0.3">
      <c r="A115" s="1"/>
      <c r="B115" s="1"/>
    </row>
    <row r="116" spans="1:2" x14ac:dyDescent="0.3">
      <c r="A116" s="1"/>
      <c r="B116" s="1"/>
    </row>
    <row r="117" spans="1:2" x14ac:dyDescent="0.3">
      <c r="A117" s="1"/>
      <c r="B117" s="1"/>
    </row>
    <row r="118" spans="1:2" x14ac:dyDescent="0.3">
      <c r="A118" s="1"/>
      <c r="B118" s="1"/>
    </row>
    <row r="119" spans="1:2" x14ac:dyDescent="0.3">
      <c r="A119" s="1"/>
      <c r="B119" s="1"/>
    </row>
    <row r="120" spans="1:2" x14ac:dyDescent="0.3">
      <c r="A120" s="1"/>
      <c r="B120" s="1"/>
    </row>
    <row r="121" spans="1:2" x14ac:dyDescent="0.3">
      <c r="A121" s="1"/>
      <c r="B121" s="1"/>
    </row>
    <row r="122" spans="1:2" x14ac:dyDescent="0.3">
      <c r="A122" s="1"/>
      <c r="B122" s="1"/>
    </row>
    <row r="123" spans="1:2" x14ac:dyDescent="0.3">
      <c r="A123" s="1"/>
      <c r="B123" s="1"/>
    </row>
    <row r="124" spans="1:2" x14ac:dyDescent="0.3">
      <c r="A124" s="1"/>
      <c r="B124" s="1"/>
    </row>
    <row r="125" spans="1:2" x14ac:dyDescent="0.3">
      <c r="A125" s="1"/>
      <c r="B125" s="1"/>
    </row>
    <row r="126" spans="1:2" x14ac:dyDescent="0.3">
      <c r="A126" s="1"/>
      <c r="B126" s="1"/>
    </row>
    <row r="127" spans="1:2" x14ac:dyDescent="0.3">
      <c r="A127" s="1"/>
      <c r="B127" s="1"/>
    </row>
    <row r="128" spans="1:2" x14ac:dyDescent="0.3">
      <c r="A128" s="1"/>
      <c r="B128" s="1"/>
    </row>
    <row r="129" spans="1:2" x14ac:dyDescent="0.3">
      <c r="A129" s="1"/>
      <c r="B129" s="1"/>
    </row>
    <row r="130" spans="1:2" x14ac:dyDescent="0.3">
      <c r="A130" s="1"/>
      <c r="B130" s="1"/>
    </row>
    <row r="131" spans="1:2" x14ac:dyDescent="0.3">
      <c r="A131" s="1"/>
      <c r="B131" s="1"/>
    </row>
    <row r="132" spans="1:2" x14ac:dyDescent="0.3">
      <c r="A132" s="1"/>
      <c r="B132" s="1"/>
    </row>
    <row r="133" spans="1:2" x14ac:dyDescent="0.3">
      <c r="A133" s="1"/>
      <c r="B133" s="1"/>
    </row>
    <row r="134" spans="1:2" x14ac:dyDescent="0.3">
      <c r="A134" s="1"/>
      <c r="B134" s="1"/>
    </row>
    <row r="135" spans="1:2" x14ac:dyDescent="0.3">
      <c r="A135" s="1"/>
      <c r="B135" s="1"/>
    </row>
    <row r="136" spans="1:2" x14ac:dyDescent="0.3">
      <c r="A136" s="1"/>
      <c r="B136" s="1"/>
    </row>
    <row r="137" spans="1:2" x14ac:dyDescent="0.3">
      <c r="A137" s="1"/>
      <c r="B137" s="1"/>
    </row>
    <row r="138" spans="1:2" x14ac:dyDescent="0.3">
      <c r="A138" s="1"/>
      <c r="B138" s="1"/>
    </row>
    <row r="139" spans="1:2" x14ac:dyDescent="0.3">
      <c r="A139" s="1"/>
      <c r="B139" s="1"/>
    </row>
    <row r="140" spans="1:2" x14ac:dyDescent="0.3">
      <c r="A140" s="1"/>
      <c r="B140" s="1"/>
    </row>
    <row r="141" spans="1:2" x14ac:dyDescent="0.3">
      <c r="A141" s="1"/>
      <c r="B141" s="1"/>
    </row>
    <row r="142" spans="1:2" x14ac:dyDescent="0.3">
      <c r="A142" s="1"/>
      <c r="B142" s="1"/>
    </row>
    <row r="143" spans="1:2" x14ac:dyDescent="0.3">
      <c r="A143" s="1"/>
      <c r="B143" s="1"/>
    </row>
    <row r="144" spans="1:2" x14ac:dyDescent="0.3">
      <c r="A144" s="1"/>
      <c r="B144" s="1"/>
    </row>
    <row r="145" spans="1:2" x14ac:dyDescent="0.3">
      <c r="A145" s="1"/>
      <c r="B145" s="1"/>
    </row>
    <row r="146" spans="1:2" x14ac:dyDescent="0.3">
      <c r="A146" s="1"/>
      <c r="B146" s="1"/>
    </row>
    <row r="147" spans="1:2" x14ac:dyDescent="0.3">
      <c r="A147" s="1"/>
      <c r="B147" s="1"/>
    </row>
    <row r="148" spans="1:2" x14ac:dyDescent="0.3">
      <c r="A148" s="1"/>
      <c r="B148" s="1"/>
    </row>
    <row r="149" spans="1:2" x14ac:dyDescent="0.3">
      <c r="A149" s="1"/>
      <c r="B149" s="1"/>
    </row>
    <row r="150" spans="1:2" x14ac:dyDescent="0.3">
      <c r="A150" s="1"/>
      <c r="B150" s="1"/>
    </row>
    <row r="151" spans="1:2" x14ac:dyDescent="0.3">
      <c r="A151" s="1"/>
      <c r="B151" s="1"/>
    </row>
    <row r="152" spans="1:2" x14ac:dyDescent="0.3">
      <c r="A152" s="1"/>
      <c r="B152" s="1"/>
    </row>
    <row r="153" spans="1:2" x14ac:dyDescent="0.3">
      <c r="A153" s="1"/>
      <c r="B153" s="1"/>
    </row>
    <row r="154" spans="1:2" x14ac:dyDescent="0.3">
      <c r="A154" s="1"/>
      <c r="B154" s="1"/>
    </row>
    <row r="155" spans="1:2" x14ac:dyDescent="0.3">
      <c r="A155" s="1"/>
      <c r="B155" s="1"/>
    </row>
    <row r="156" spans="1:2" x14ac:dyDescent="0.3">
      <c r="A156" s="1"/>
      <c r="B156" s="1"/>
    </row>
    <row r="157" spans="1:2" x14ac:dyDescent="0.3">
      <c r="A157" s="1"/>
      <c r="B157" s="1"/>
    </row>
    <row r="158" spans="1:2" x14ac:dyDescent="0.3">
      <c r="A158" s="1"/>
      <c r="B158" s="1"/>
    </row>
    <row r="159" spans="1:2" x14ac:dyDescent="0.3">
      <c r="A159" s="1"/>
      <c r="B159" s="1"/>
    </row>
    <row r="160" spans="1:2" x14ac:dyDescent="0.3">
      <c r="A160" s="1"/>
      <c r="B160" s="1"/>
    </row>
    <row r="161" spans="1:2" x14ac:dyDescent="0.3">
      <c r="A161" s="1"/>
      <c r="B161" s="1"/>
    </row>
    <row r="162" spans="1:2" x14ac:dyDescent="0.3">
      <c r="A162" s="1"/>
      <c r="B162" s="1"/>
    </row>
    <row r="163" spans="1:2" x14ac:dyDescent="0.3">
      <c r="A163" s="1"/>
      <c r="B163" s="1"/>
    </row>
    <row r="164" spans="1:2" x14ac:dyDescent="0.3">
      <c r="A164" s="1"/>
      <c r="B164" s="1"/>
    </row>
    <row r="165" spans="1:2" x14ac:dyDescent="0.3">
      <c r="A165" s="1"/>
      <c r="B165" s="1"/>
    </row>
    <row r="166" spans="1:2" x14ac:dyDescent="0.3">
      <c r="A166" s="1"/>
      <c r="B166" s="1"/>
    </row>
    <row r="167" spans="1:2" x14ac:dyDescent="0.3">
      <c r="A167" s="1"/>
      <c r="B167" s="1"/>
    </row>
    <row r="168" spans="1:2" x14ac:dyDescent="0.3">
      <c r="A168" s="1"/>
      <c r="B168" s="1"/>
    </row>
    <row r="169" spans="1:2" x14ac:dyDescent="0.3">
      <c r="A169" s="1"/>
      <c r="B169" s="1"/>
    </row>
    <row r="170" spans="1:2" x14ac:dyDescent="0.3">
      <c r="A170" s="1"/>
      <c r="B170" s="1"/>
    </row>
    <row r="171" spans="1:2" x14ac:dyDescent="0.3">
      <c r="A171" s="1"/>
      <c r="B171" s="1"/>
    </row>
    <row r="172" spans="1:2" x14ac:dyDescent="0.3">
      <c r="A172" s="1"/>
      <c r="B172" s="1"/>
    </row>
    <row r="173" spans="1:2" x14ac:dyDescent="0.3">
      <c r="A173" s="1"/>
      <c r="B173" s="1"/>
    </row>
  </sheetData>
  <mergeCells count="15">
    <mergeCell ref="B18:C18"/>
    <mergeCell ref="B23:C23"/>
    <mergeCell ref="H28:I28"/>
    <mergeCell ref="H31:I31"/>
    <mergeCell ref="H34:J34"/>
    <mergeCell ref="H35:J35"/>
    <mergeCell ref="H36:J36"/>
    <mergeCell ref="H37:J37"/>
    <mergeCell ref="G57:H57"/>
    <mergeCell ref="G46:K47"/>
    <mergeCell ref="G60:H60"/>
    <mergeCell ref="G63:I63"/>
    <mergeCell ref="G64:I64"/>
    <mergeCell ref="G65:I65"/>
    <mergeCell ref="G66:I6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2A22A-03EF-429B-A2F8-40AA655F9E22}">
  <dimension ref="C4:G26"/>
  <sheetViews>
    <sheetView workbookViewId="0">
      <selection activeCell="B4" sqref="B4"/>
    </sheetView>
  </sheetViews>
  <sheetFormatPr defaultRowHeight="15" x14ac:dyDescent="0.25"/>
  <cols>
    <col min="4" max="4" width="8.7109375" bestFit="1" customWidth="1"/>
  </cols>
  <sheetData>
    <row r="4" spans="3:7" x14ac:dyDescent="0.25">
      <c r="C4" s="96"/>
      <c r="D4" s="96"/>
      <c r="E4" s="96"/>
      <c r="F4" s="96"/>
      <c r="G4" s="96"/>
    </row>
    <row r="5" spans="3:7" x14ac:dyDescent="0.25">
      <c r="C5" s="96"/>
      <c r="D5" s="96"/>
      <c r="E5" s="96"/>
      <c r="F5" s="96"/>
      <c r="G5" s="96"/>
    </row>
    <row r="6" spans="3:7" ht="16.5" x14ac:dyDescent="0.3">
      <c r="C6" s="5"/>
      <c r="D6" s="5"/>
      <c r="E6" s="5"/>
      <c r="F6" s="1"/>
      <c r="G6" s="5"/>
    </row>
    <row r="7" spans="3:7" ht="16.5" x14ac:dyDescent="0.3">
      <c r="C7" s="73"/>
      <c r="D7" s="74"/>
      <c r="E7" s="75"/>
      <c r="F7" s="76"/>
      <c r="G7" s="5"/>
    </row>
    <row r="8" spans="3:7" ht="16.5" x14ac:dyDescent="0.3">
      <c r="C8" s="69"/>
      <c r="D8" s="74"/>
      <c r="E8" s="75"/>
      <c r="F8" s="87"/>
      <c r="G8" s="5"/>
    </row>
    <row r="9" spans="3:7" ht="16.5" x14ac:dyDescent="0.3">
      <c r="C9" s="77"/>
      <c r="D9" s="78"/>
      <c r="E9" s="67"/>
      <c r="F9" s="66"/>
      <c r="G9" s="5"/>
    </row>
    <row r="10" spans="3:7" ht="16.5" x14ac:dyDescent="0.3">
      <c r="C10" s="79"/>
      <c r="D10" s="79"/>
      <c r="E10" s="75"/>
      <c r="F10" s="76"/>
      <c r="G10" s="5"/>
    </row>
    <row r="11" spans="3:7" ht="16.5" x14ac:dyDescent="0.3">
      <c r="C11" s="80"/>
      <c r="D11" s="80"/>
      <c r="E11" s="74"/>
      <c r="F11" s="81"/>
      <c r="G11" s="5"/>
    </row>
    <row r="12" spans="3:7" ht="16.5" x14ac:dyDescent="0.3">
      <c r="C12" s="80"/>
      <c r="D12" s="80"/>
      <c r="E12" s="74"/>
      <c r="F12" s="81"/>
      <c r="G12" s="5"/>
    </row>
    <row r="13" spans="3:7" ht="16.5" x14ac:dyDescent="0.3">
      <c r="C13" s="82"/>
      <c r="D13" s="82"/>
      <c r="E13" s="74"/>
      <c r="F13" s="88"/>
      <c r="G13" s="5"/>
    </row>
    <row r="14" spans="3:7" ht="16.5" x14ac:dyDescent="0.3">
      <c r="C14" s="72"/>
      <c r="D14" s="72"/>
      <c r="E14" s="68"/>
      <c r="F14" s="70"/>
      <c r="G14" s="5"/>
    </row>
    <row r="15" spans="3:7" ht="16.5" x14ac:dyDescent="0.3">
      <c r="C15" s="95"/>
      <c r="D15" s="95"/>
      <c r="E15" s="74"/>
      <c r="F15" s="81"/>
      <c r="G15" s="5"/>
    </row>
    <row r="16" spans="3:7" ht="16.5" x14ac:dyDescent="0.3">
      <c r="C16" s="83"/>
      <c r="D16" s="83"/>
      <c r="E16" s="74"/>
      <c r="F16" s="89"/>
      <c r="G16" s="5"/>
    </row>
    <row r="17" spans="3:7" ht="16.5" x14ac:dyDescent="0.3">
      <c r="C17" s="83"/>
      <c r="D17" s="83"/>
      <c r="E17" s="74"/>
      <c r="F17" s="81"/>
      <c r="G17" s="5"/>
    </row>
    <row r="18" spans="3:7" ht="16.5" x14ac:dyDescent="0.3">
      <c r="C18" s="92"/>
      <c r="D18" s="92"/>
      <c r="E18" s="74"/>
      <c r="F18" s="81"/>
      <c r="G18" s="5"/>
    </row>
    <row r="19" spans="3:7" ht="16.5" x14ac:dyDescent="0.3">
      <c r="C19" s="84"/>
      <c r="D19" s="84"/>
      <c r="E19" s="36"/>
      <c r="F19" s="90"/>
      <c r="G19" s="5"/>
    </row>
    <row r="20" spans="3:7" ht="16.5" x14ac:dyDescent="0.3">
      <c r="C20" s="5"/>
      <c r="D20" s="5"/>
      <c r="E20" s="1"/>
      <c r="F20" s="5"/>
      <c r="G20" s="5"/>
    </row>
    <row r="21" spans="3:7" ht="16.5" x14ac:dyDescent="0.3">
      <c r="C21" s="93"/>
      <c r="D21" s="93"/>
      <c r="E21" s="93"/>
      <c r="F21" s="85"/>
      <c r="G21" s="5"/>
    </row>
    <row r="22" spans="3:7" ht="16.5" x14ac:dyDescent="0.3">
      <c r="C22" s="93"/>
      <c r="D22" s="93"/>
      <c r="E22" s="93"/>
      <c r="F22" s="85"/>
      <c r="G22" s="5"/>
    </row>
    <row r="23" spans="3:7" ht="16.5" x14ac:dyDescent="0.3">
      <c r="C23" s="93"/>
      <c r="D23" s="93"/>
      <c r="E23" s="93"/>
      <c r="F23" s="85"/>
      <c r="G23" s="5"/>
    </row>
    <row r="24" spans="3:7" ht="16.5" x14ac:dyDescent="0.3">
      <c r="C24" s="94"/>
      <c r="D24" s="94"/>
      <c r="E24" s="94"/>
      <c r="F24" s="86"/>
      <c r="G24" s="5"/>
    </row>
    <row r="25" spans="3:7" ht="16.5" x14ac:dyDescent="0.3">
      <c r="C25" s="29"/>
      <c r="D25" s="29"/>
      <c r="E25" s="29"/>
      <c r="F25" s="1"/>
      <c r="G25" s="5"/>
    </row>
    <row r="26" spans="3:7" ht="16.5" x14ac:dyDescent="0.3">
      <c r="C26" s="5"/>
      <c r="D26" s="5"/>
      <c r="E26" s="5"/>
      <c r="F26" s="1"/>
      <c r="G26" s="5"/>
    </row>
  </sheetData>
  <mergeCells count="7">
    <mergeCell ref="C24:E24"/>
    <mergeCell ref="C4:G5"/>
    <mergeCell ref="C15:D15"/>
    <mergeCell ref="C18:D18"/>
    <mergeCell ref="C21:E21"/>
    <mergeCell ref="C22:E22"/>
    <mergeCell ref="C23:E2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970BC-2021-4420-A10A-924FDE9FB362}">
  <dimension ref="A1:D12"/>
  <sheetViews>
    <sheetView workbookViewId="0">
      <selection activeCell="F17" sqref="F17"/>
    </sheetView>
  </sheetViews>
  <sheetFormatPr defaultRowHeight="15" x14ac:dyDescent="0.25"/>
  <cols>
    <col min="1" max="1" width="12.140625" bestFit="1" customWidth="1"/>
  </cols>
  <sheetData>
    <row r="1" spans="1:4" x14ac:dyDescent="0.25">
      <c r="A1" t="s">
        <v>51</v>
      </c>
      <c r="B1">
        <v>13.3</v>
      </c>
      <c r="C1">
        <v>14.4</v>
      </c>
      <c r="D1">
        <f>B1*C1</f>
        <v>191.52</v>
      </c>
    </row>
    <row r="2" spans="1:4" x14ac:dyDescent="0.25">
      <c r="A2" t="s">
        <v>52</v>
      </c>
      <c r="B2">
        <v>15.3</v>
      </c>
      <c r="C2">
        <v>13</v>
      </c>
      <c r="D2">
        <f t="shared" ref="D2:D12" si="0">B2*C2</f>
        <v>198.9</v>
      </c>
    </row>
    <row r="3" spans="1:4" x14ac:dyDescent="0.25">
      <c r="A3" t="s">
        <v>53</v>
      </c>
      <c r="B3">
        <v>12</v>
      </c>
      <c r="C3">
        <v>11.3</v>
      </c>
      <c r="D3">
        <f t="shared" si="0"/>
        <v>135.60000000000002</v>
      </c>
    </row>
    <row r="4" spans="1:4" x14ac:dyDescent="0.25">
      <c r="A4" t="s">
        <v>54</v>
      </c>
      <c r="B4">
        <v>12</v>
      </c>
      <c r="C4">
        <v>11.6</v>
      </c>
      <c r="D4">
        <f t="shared" si="0"/>
        <v>139.19999999999999</v>
      </c>
    </row>
    <row r="5" spans="1:4" x14ac:dyDescent="0.25">
      <c r="A5" t="s">
        <v>54</v>
      </c>
      <c r="B5">
        <v>11</v>
      </c>
      <c r="C5">
        <v>12</v>
      </c>
      <c r="D5">
        <f t="shared" si="0"/>
        <v>132</v>
      </c>
    </row>
    <row r="6" spans="1:4" x14ac:dyDescent="0.25">
      <c r="A6" t="s">
        <v>55</v>
      </c>
      <c r="B6">
        <v>4</v>
      </c>
      <c r="C6">
        <v>6</v>
      </c>
      <c r="D6">
        <f t="shared" si="0"/>
        <v>24</v>
      </c>
    </row>
    <row r="7" spans="1:4" x14ac:dyDescent="0.25">
      <c r="A7" t="s">
        <v>56</v>
      </c>
      <c r="B7">
        <v>4</v>
      </c>
      <c r="C7">
        <v>3.6</v>
      </c>
      <c r="D7">
        <f t="shared" si="0"/>
        <v>14.4</v>
      </c>
    </row>
    <row r="8" spans="1:4" x14ac:dyDescent="0.25">
      <c r="A8" t="s">
        <v>55</v>
      </c>
      <c r="B8">
        <v>7</v>
      </c>
      <c r="C8">
        <v>4</v>
      </c>
      <c r="D8">
        <f t="shared" si="0"/>
        <v>28</v>
      </c>
    </row>
    <row r="9" spans="1:4" x14ac:dyDescent="0.25">
      <c r="A9" t="s">
        <v>55</v>
      </c>
      <c r="B9">
        <v>4</v>
      </c>
      <c r="C9">
        <v>6</v>
      </c>
      <c r="D9">
        <f t="shared" si="0"/>
        <v>24</v>
      </c>
    </row>
    <row r="10" spans="1:4" x14ac:dyDescent="0.25">
      <c r="D10">
        <f>SUM(D1:D9)</f>
        <v>887.62</v>
      </c>
    </row>
    <row r="11" spans="1:4" x14ac:dyDescent="0.25">
      <c r="A11" t="s">
        <v>57</v>
      </c>
      <c r="B11">
        <v>9.9</v>
      </c>
      <c r="C11">
        <v>7</v>
      </c>
      <c r="D11">
        <f t="shared" si="0"/>
        <v>69.3</v>
      </c>
    </row>
    <row r="12" spans="1:4" x14ac:dyDescent="0.25">
      <c r="A12" t="s">
        <v>57</v>
      </c>
      <c r="B12">
        <v>11</v>
      </c>
      <c r="C12">
        <v>3</v>
      </c>
      <c r="D12">
        <f t="shared" si="0"/>
        <v>33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3FC294-D4CD-4D7E-AC3A-C812736102DE}">
  <dimension ref="A1"/>
  <sheetViews>
    <sheetView zoomScale="70" zoomScaleNormal="70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Valuation</vt:lpstr>
      <vt:lpstr>Sheet3</vt:lpstr>
      <vt:lpstr>Sheet1</vt:lpstr>
      <vt:lpstr>Sheet2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115-PC</cp:lastModifiedBy>
  <dcterms:created xsi:type="dcterms:W3CDTF">2014-10-16T12:20:47Z</dcterms:created>
  <dcterms:modified xsi:type="dcterms:W3CDTF">2024-10-25T07:23:37Z</dcterms:modified>
</cp:coreProperties>
</file>