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sers\115-PC\Desktop\flat report\Nanded Bunglow\"/>
    </mc:Choice>
  </mc:AlternateContent>
  <xr:revisionPtr revIDLastSave="0" documentId="13_ncr:1_{6CD2F71B-F483-4DB0-8E52-9BC231ED959F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Sheet1" sheetId="1" r:id="rId1"/>
    <sheet name="Sheet15" sheetId="15" r:id="rId2"/>
    <sheet name="Sheet2" sheetId="2" r:id="rId3"/>
    <sheet name="Sheet3" sheetId="3" r:id="rId4"/>
    <sheet name="Sheet4" sheetId="4" r:id="rId5"/>
    <sheet name="Sheet5" sheetId="5" r:id="rId6"/>
    <sheet name="Sheet6" sheetId="6" r:id="rId7"/>
    <sheet name="Sheet7" sheetId="7" r:id="rId8"/>
    <sheet name="Sheet8" sheetId="8" r:id="rId9"/>
    <sheet name="Sheet9" sheetId="9" r:id="rId10"/>
    <sheet name="Sheet10" sheetId="10" r:id="rId11"/>
    <sheet name="Sheet11" sheetId="11" r:id="rId12"/>
    <sheet name="Sheet12" sheetId="12" r:id="rId13"/>
    <sheet name="Sheet13" sheetId="13" r:id="rId14"/>
    <sheet name="Sheet14" sheetId="14" r:id="rId15"/>
    <sheet name="Sheet16" sheetId="16" r:id="rId16"/>
    <sheet name="Sheet17" sheetId="17" r:id="rId17"/>
    <sheet name="Sheet18" sheetId="18" r:id="rId18"/>
    <sheet name="Sheet19" sheetId="19" r:id="rId19"/>
    <sheet name="Sheet20" sheetId="20" r:id="rId20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51" i="1" l="1"/>
  <c r="N50" i="1"/>
  <c r="P50" i="1"/>
  <c r="P49" i="1"/>
  <c r="N49" i="1"/>
  <c r="P48" i="1"/>
  <c r="N47" i="1"/>
  <c r="P47" i="1" s="1"/>
  <c r="P46" i="1"/>
  <c r="N46" i="1"/>
  <c r="F24" i="1" l="1"/>
  <c r="H26" i="1"/>
  <c r="H25" i="1"/>
  <c r="H24" i="1"/>
  <c r="F26" i="1"/>
  <c r="F25" i="1"/>
  <c r="K35" i="1" l="1"/>
  <c r="K37" i="1" s="1"/>
  <c r="O25" i="1"/>
  <c r="X27" i="1"/>
  <c r="X26" i="1"/>
  <c r="Z23" i="1"/>
  <c r="K26" i="1"/>
  <c r="K27" i="1" s="1"/>
  <c r="Y23" i="1"/>
  <c r="S26" i="1"/>
  <c r="S28" i="1" s="1"/>
  <c r="O26" i="1"/>
  <c r="O27" i="1" s="1"/>
  <c r="T7" i="1"/>
  <c r="E7" i="1" s="1"/>
  <c r="F7" i="1" s="1"/>
  <c r="D7" i="1"/>
  <c r="H7" i="1"/>
  <c r="I7" i="1"/>
  <c r="N7" i="1"/>
  <c r="O7" i="1"/>
  <c r="P7" i="1" s="1"/>
  <c r="D8" i="1"/>
  <c r="H8" i="1"/>
  <c r="I8" i="1"/>
  <c r="N8" i="1"/>
  <c r="O8" i="1"/>
  <c r="P8" i="1"/>
  <c r="R8" i="1"/>
  <c r="T8" i="1" s="1"/>
  <c r="E8" i="1" s="1"/>
  <c r="F8" i="1" s="1"/>
  <c r="D9" i="1"/>
  <c r="H9" i="1"/>
  <c r="I9" i="1"/>
  <c r="N9" i="1"/>
  <c r="O9" i="1"/>
  <c r="P9" i="1" s="1"/>
  <c r="T9" i="1"/>
  <c r="E9" i="1" s="1"/>
  <c r="F9" i="1" s="1"/>
  <c r="D10" i="1"/>
  <c r="H10" i="1"/>
  <c r="I10" i="1"/>
  <c r="N10" i="1"/>
  <c r="O10" i="1" s="1"/>
  <c r="P10" i="1" s="1"/>
  <c r="T10" i="1"/>
  <c r="E10" i="1" s="1"/>
  <c r="F10" i="1" s="1"/>
  <c r="D11" i="1"/>
  <c r="H11" i="1"/>
  <c r="I11" i="1"/>
  <c r="N11" i="1"/>
  <c r="O11" i="1"/>
  <c r="P11" i="1" s="1"/>
  <c r="R11" i="1"/>
  <c r="T11" i="1" s="1"/>
  <c r="E11" i="1" s="1"/>
  <c r="F11" i="1" s="1"/>
  <c r="D12" i="1"/>
  <c r="H12" i="1"/>
  <c r="I12" i="1"/>
  <c r="N12" i="1"/>
  <c r="O12" i="1" s="1"/>
  <c r="P12" i="1" s="1"/>
  <c r="R12" i="1"/>
  <c r="T12" i="1" s="1"/>
  <c r="E12" i="1" s="1"/>
  <c r="F12" i="1" s="1"/>
  <c r="D13" i="1"/>
  <c r="H13" i="1"/>
  <c r="I13" i="1"/>
  <c r="N13" i="1"/>
  <c r="O13" i="1"/>
  <c r="P13" i="1" s="1"/>
  <c r="R13" i="1"/>
  <c r="T13" i="1" s="1"/>
  <c r="E13" i="1" s="1"/>
  <c r="F13" i="1" s="1"/>
  <c r="D14" i="1"/>
  <c r="H14" i="1"/>
  <c r="I14" i="1"/>
  <c r="N14" i="1"/>
  <c r="O14" i="1"/>
  <c r="P14" i="1"/>
  <c r="R14" i="1"/>
  <c r="T14" i="1" s="1"/>
  <c r="E14" i="1" s="1"/>
  <c r="F14" i="1" s="1"/>
  <c r="D15" i="1"/>
  <c r="H15" i="1"/>
  <c r="I15" i="1"/>
  <c r="N15" i="1"/>
  <c r="O15" i="1"/>
  <c r="P15" i="1"/>
  <c r="R15" i="1"/>
  <c r="T15" i="1" s="1"/>
  <c r="E15" i="1" s="1"/>
  <c r="F15" i="1" s="1"/>
  <c r="K36" i="1" l="1"/>
  <c r="S27" i="1"/>
  <c r="O28" i="1"/>
  <c r="C7" i="1"/>
  <c r="K28" i="1" l="1"/>
  <c r="O2" i="1"/>
  <c r="P2" i="1" s="1"/>
  <c r="R2" i="1" s="1"/>
  <c r="T2" i="1" s="1"/>
  <c r="N2" i="1"/>
  <c r="I2" i="1" l="1"/>
  <c r="I3" i="1"/>
  <c r="I4" i="1"/>
  <c r="I5" i="1"/>
  <c r="I6" i="1"/>
  <c r="I16" i="1"/>
  <c r="I17" i="1"/>
  <c r="I18" i="1"/>
  <c r="N3" i="1"/>
  <c r="O3" i="1" s="1"/>
  <c r="P3" i="1" s="1"/>
  <c r="R3" i="1" s="1"/>
  <c r="T3" i="1" s="1"/>
  <c r="N4" i="1"/>
  <c r="O4" i="1" s="1"/>
  <c r="T4" i="1" s="1"/>
  <c r="N5" i="1"/>
  <c r="P5" i="1" s="1"/>
  <c r="T5" i="1" s="1"/>
  <c r="N6" i="1"/>
  <c r="O6" i="1" s="1"/>
  <c r="P6" i="1" s="1"/>
  <c r="T6" i="1" s="1"/>
  <c r="N16" i="1"/>
  <c r="O16" i="1" s="1"/>
  <c r="P16" i="1" s="1"/>
  <c r="R16" i="1" s="1"/>
  <c r="T16" i="1" s="1"/>
  <c r="N17" i="1"/>
  <c r="O17" i="1"/>
  <c r="P17" i="1" s="1"/>
  <c r="Q17" i="1" s="1"/>
  <c r="R17" i="1" s="1"/>
  <c r="T17" i="1" s="1"/>
  <c r="N18" i="1"/>
  <c r="O18" i="1" s="1"/>
  <c r="P18" i="1" s="1"/>
  <c r="Q18" i="1" s="1"/>
  <c r="R18" i="1" s="1"/>
  <c r="T18" i="1" s="1"/>
  <c r="B18" i="1" l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  <c r="B1" i="1"/>
  <c r="G2" i="1" l="1"/>
  <c r="H2" i="1"/>
  <c r="G3" i="1"/>
  <c r="H3" i="1"/>
  <c r="G4" i="1"/>
  <c r="H4" i="1"/>
  <c r="G5" i="1"/>
  <c r="H5" i="1"/>
  <c r="G6" i="1"/>
  <c r="H6" i="1"/>
  <c r="G16" i="1"/>
  <c r="H16" i="1"/>
  <c r="G17" i="1"/>
  <c r="H17" i="1"/>
  <c r="G18" i="1"/>
  <c r="H18" i="1"/>
  <c r="A2" i="1"/>
  <c r="D2" i="1"/>
  <c r="A3" i="1"/>
  <c r="D3" i="1"/>
  <c r="A4" i="1"/>
  <c r="D4" i="1"/>
  <c r="A5" i="1"/>
  <c r="D5" i="1"/>
  <c r="A6" i="1"/>
  <c r="D6" i="1"/>
  <c r="A7" i="1"/>
  <c r="A8" i="1"/>
  <c r="A9" i="1"/>
  <c r="A10" i="1"/>
  <c r="A11" i="1"/>
  <c r="A12" i="1"/>
  <c r="A13" i="1"/>
  <c r="A14" i="1"/>
  <c r="A15" i="1"/>
  <c r="A16" i="1"/>
  <c r="D16" i="1"/>
  <c r="A17" i="1"/>
  <c r="D17" i="1"/>
  <c r="A18" i="1"/>
  <c r="D18" i="1"/>
  <c r="C8" i="1" l="1"/>
  <c r="E16" i="1"/>
  <c r="F16" i="1" s="1"/>
  <c r="C16" i="1"/>
  <c r="E3" i="1"/>
  <c r="F3" i="1" s="1"/>
  <c r="C3" i="1"/>
  <c r="E4" i="1"/>
  <c r="F4" i="1" s="1"/>
  <c r="C4" i="1"/>
  <c r="E6" i="1"/>
  <c r="F6" i="1" s="1"/>
  <c r="C6" i="1"/>
  <c r="C9" i="1"/>
  <c r="C11" i="1"/>
  <c r="C12" i="1"/>
  <c r="C14" i="1"/>
  <c r="E17" i="1"/>
  <c r="F17" i="1" s="1"/>
  <c r="C17" i="1"/>
  <c r="E2" i="1"/>
  <c r="F2" i="1" s="1"/>
  <c r="C2" i="1"/>
  <c r="E5" i="1"/>
  <c r="F5" i="1" s="1"/>
  <c r="C5" i="1"/>
  <c r="C10" i="1"/>
  <c r="C13" i="1"/>
  <c r="C15" i="1"/>
  <c r="E18" i="1"/>
  <c r="F18" i="1" s="1"/>
  <c r="C18" i="1"/>
</calcChain>
</file>

<file path=xl/sharedStrings.xml><?xml version="1.0" encoding="utf-8"?>
<sst xmlns="http://schemas.openxmlformats.org/spreadsheetml/2006/main" count="58" uniqueCount="31">
  <si>
    <t>Sr. No.</t>
  </si>
  <si>
    <t>Value</t>
  </si>
  <si>
    <t xml:space="preserve">Sr. No. </t>
  </si>
  <si>
    <t>Land in Acre</t>
  </si>
  <si>
    <t>Land in Guntha</t>
  </si>
  <si>
    <t>Land in Sq. Ft.</t>
  </si>
  <si>
    <t>Land in Sq. M.</t>
  </si>
  <si>
    <t>Rate</t>
  </si>
  <si>
    <t xml:space="preserve">Village </t>
  </si>
  <si>
    <t>Distance</t>
  </si>
  <si>
    <t>Type</t>
  </si>
  <si>
    <t>Land area in Sq. M.</t>
  </si>
  <si>
    <t>Rate on Sq. Ft.</t>
  </si>
  <si>
    <t>Land in Hector</t>
  </si>
  <si>
    <t>Land in Sq. Yard</t>
  </si>
  <si>
    <t>Date</t>
  </si>
  <si>
    <t>plot</t>
  </si>
  <si>
    <t>rate</t>
  </si>
  <si>
    <t>fmv</t>
  </si>
  <si>
    <t>40000/- psm s per engineer</t>
  </si>
  <si>
    <t>Rate on Sq. ft</t>
  </si>
  <si>
    <t>Jalna</t>
  </si>
  <si>
    <t>rv</t>
  </si>
  <si>
    <t>dv</t>
  </si>
  <si>
    <t>Plot No. 49 to 51</t>
  </si>
  <si>
    <t>Sq.mt</t>
  </si>
  <si>
    <t>Plot No. 51 to 53</t>
  </si>
  <si>
    <t>Plot No. 53 &amp; 54</t>
  </si>
  <si>
    <t>Malad</t>
  </si>
  <si>
    <t>33/1</t>
  </si>
  <si>
    <t>33/2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</si>
</sst>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00"/>
    <numFmt numFmtId="165" formatCode="0.0000000000000"/>
    <numFmt numFmtId="166" formatCode="0.00000000000000"/>
  </numFmts>
  <fonts count="3" x14ac:knownFonts="1">
    <font>
      <sz val="11"/>
      <color theme="1"/>
      <name val="Calibri"/>
      <family val="2"/>
      <scheme val="minor"/>
    </font>
    <font>
      <sz val="11"/>
      <color rgb="FF000000"/>
      <name val="Arial Narrow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2" fontId="0" fillId="0" borderId="0" xfId="0" applyNumberFormat="1"/>
    <xf numFmtId="0" fontId="0" fillId="2" borderId="0" xfId="0" applyFill="1"/>
    <xf numFmtId="0" fontId="0" fillId="3" borderId="0" xfId="0" applyFill="1"/>
    <xf numFmtId="0" fontId="1" fillId="0" borderId="0" xfId="0" applyFont="1"/>
    <xf numFmtId="2" fontId="0" fillId="2" borderId="0" xfId="0" applyNumberFormat="1" applyFill="1"/>
    <xf numFmtId="4" fontId="0" fillId="2" borderId="0" xfId="0" applyNumberFormat="1" applyFill="1"/>
    <xf numFmtId="0" fontId="0" fillId="0" borderId="1" xfId="0" applyBorder="1"/>
    <xf numFmtId="0" fontId="2" fillId="0" borderId="1" xfId="0" applyFont="1" applyBorder="1"/>
    <xf numFmtId="0" fontId="2" fillId="0" borderId="0" xfId="0" applyFo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39</xdr:col>
      <xdr:colOff>198688</xdr:colOff>
      <xdr:row>17</xdr:row>
      <xdr:rowOff>87923</xdr:rowOff>
    </xdr:from>
    <xdr:to>
      <xdr:col>54</xdr:col>
      <xdr:colOff>230593</xdr:colOff>
      <xdr:row>50</xdr:row>
      <xdr:rowOff>168088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D550D1E-CCC7-D5D7-8CA2-C0C308D2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843600" y="3516923"/>
          <a:ext cx="9108669" cy="6389077"/>
        </a:xfrm>
        <a:prstGeom prst="rect">
          <a:avLst/>
        </a:prstGeom>
      </xdr:spPr>
    </xdr:pic>
    <xdr:clientData/>
  </xdr:twoCellAnchor>
  <xdr:twoCellAnchor editAs="oneCell">
    <xdr:from>
      <xdr:col>18</xdr:col>
      <xdr:colOff>695325</xdr:colOff>
      <xdr:row>35</xdr:row>
      <xdr:rowOff>66675</xdr:rowOff>
    </xdr:from>
    <xdr:to>
      <xdr:col>29</xdr:col>
      <xdr:colOff>1048907</xdr:colOff>
      <xdr:row>83</xdr:row>
      <xdr:rowOff>39372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FB40DDB-532D-5758-F25A-5529FDAAE5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696950" y="6943725"/>
          <a:ext cx="8287907" cy="9116697"/>
        </a:xfrm>
        <a:prstGeom prst="rect">
          <a:avLst/>
        </a:prstGeom>
      </xdr:spPr>
    </xdr:pic>
    <xdr:clientData/>
  </xdr:twoCellAnchor>
  <xdr:twoCellAnchor editAs="oneCell">
    <xdr:from>
      <xdr:col>32</xdr:col>
      <xdr:colOff>552450</xdr:colOff>
      <xdr:row>53</xdr:row>
      <xdr:rowOff>85725</xdr:rowOff>
    </xdr:from>
    <xdr:to>
      <xdr:col>52</xdr:col>
      <xdr:colOff>496994</xdr:colOff>
      <xdr:row>98</xdr:row>
      <xdr:rowOff>1185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56295D2-231E-F1C8-215B-DAA23CC16E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4031575" y="10391775"/>
          <a:ext cx="12136544" cy="84879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25</xdr:col>
      <xdr:colOff>297358</xdr:colOff>
      <xdr:row>46</xdr:row>
      <xdr:rowOff>96433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6E61A87-1BBB-19CE-EEB9-736A9766F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14927758" cy="84784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171450</xdr:rowOff>
    </xdr:from>
    <xdr:to>
      <xdr:col>24</xdr:col>
      <xdr:colOff>30536</xdr:colOff>
      <xdr:row>49</xdr:row>
      <xdr:rowOff>1199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B0D5C0A-ADA4-1489-9AAD-5A3ADE9337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742950"/>
          <a:ext cx="14051336" cy="8592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51"/>
  <sheetViews>
    <sheetView topLeftCell="O94" zoomScaleNormal="100" workbookViewId="0">
      <selection activeCell="P52" sqref="P52"/>
    </sheetView>
  </sheetViews>
  <sheetFormatPr defaultRowHeight="15" x14ac:dyDescent="0.25"/>
  <cols>
    <col min="3" max="3" width="11.140625" bestFit="1" customWidth="1"/>
    <col min="4" max="4" width="12.5703125" bestFit="1" customWidth="1"/>
    <col min="5" max="6" width="12.5703125" customWidth="1"/>
    <col min="7" max="7" width="11.140625" customWidth="1"/>
    <col min="9" max="9" width="11" bestFit="1" customWidth="1"/>
    <col min="10" max="10" width="15.42578125" bestFit="1" customWidth="1"/>
    <col min="11" max="11" width="11.5703125" customWidth="1"/>
    <col min="14" max="14" width="11.7109375" customWidth="1"/>
    <col min="17" max="17" width="9.5703125" bestFit="1" customWidth="1"/>
    <col min="18" max="18" width="11.7109375" customWidth="1"/>
    <col min="19" max="19" width="12" bestFit="1" customWidth="1"/>
    <col min="26" max="26" width="20.85546875" bestFit="1" customWidth="1"/>
    <col min="27" max="27" width="12.5703125" bestFit="1" customWidth="1"/>
    <col min="28" max="28" width="9.5703125" bestFit="1" customWidth="1"/>
    <col min="30" max="30" width="19.85546875" bestFit="1" customWidth="1"/>
  </cols>
  <sheetData>
    <row r="1" spans="1:30" s="1" customFormat="1" ht="30" x14ac:dyDescent="0.25">
      <c r="A1" s="1" t="s">
        <v>0</v>
      </c>
      <c r="B1" s="1" t="str">
        <f>L1</f>
        <v>Date</v>
      </c>
      <c r="C1" s="1" t="s">
        <v>11</v>
      </c>
      <c r="D1" s="1" t="s">
        <v>1</v>
      </c>
      <c r="E1" s="1" t="s">
        <v>20</v>
      </c>
      <c r="F1" s="1" t="s">
        <v>12</v>
      </c>
      <c r="G1" s="1" t="s">
        <v>10</v>
      </c>
      <c r="H1" s="1" t="s">
        <v>8</v>
      </c>
      <c r="I1" s="1" t="s">
        <v>9</v>
      </c>
      <c r="K1" s="1" t="s">
        <v>2</v>
      </c>
      <c r="L1" s="1" t="s">
        <v>15</v>
      </c>
      <c r="M1" s="1" t="s">
        <v>13</v>
      </c>
      <c r="N1" s="1" t="s">
        <v>3</v>
      </c>
      <c r="O1" s="1" t="s">
        <v>4</v>
      </c>
      <c r="P1" s="1" t="s">
        <v>14</v>
      </c>
      <c r="Q1" s="1" t="s">
        <v>5</v>
      </c>
      <c r="R1" s="1" t="s">
        <v>6</v>
      </c>
      <c r="S1" s="1" t="s">
        <v>1</v>
      </c>
      <c r="T1" s="1" t="s">
        <v>7</v>
      </c>
      <c r="U1" s="1" t="s">
        <v>10</v>
      </c>
      <c r="V1" s="1" t="s">
        <v>8</v>
      </c>
      <c r="W1" s="1" t="s">
        <v>9</v>
      </c>
    </row>
    <row r="2" spans="1:30" x14ac:dyDescent="0.25">
      <c r="A2">
        <f t="shared" ref="A2:A18" si="0">K2</f>
        <v>0</v>
      </c>
      <c r="B2" s="1">
        <f t="shared" ref="B2:B18" si="1">L2</f>
        <v>0</v>
      </c>
      <c r="C2" s="2">
        <f t="shared" ref="C2:C18" si="2">R2</f>
        <v>278.70680044593092</v>
      </c>
      <c r="D2">
        <f t="shared" ref="D2:D18" si="3">S2</f>
        <v>900000</v>
      </c>
      <c r="E2">
        <f t="shared" ref="E2:E18" si="4">T2</f>
        <v>3229</v>
      </c>
      <c r="F2">
        <f t="shared" ref="F2:F18" si="5">ROUND((E2/10.764),0)</f>
        <v>300</v>
      </c>
      <c r="G2" t="str">
        <f t="shared" ref="G2:G18" si="6">U2</f>
        <v>Malad</v>
      </c>
      <c r="H2">
        <f t="shared" ref="H2:H18" si="7">V2</f>
        <v>0</v>
      </c>
      <c r="I2">
        <f t="shared" ref="I2:I18" si="8">W2</f>
        <v>0</v>
      </c>
      <c r="M2" s="6">
        <v>0</v>
      </c>
      <c r="N2" s="6">
        <f t="shared" ref="N2" si="9">M2*2.47107605477881</f>
        <v>0</v>
      </c>
      <c r="O2" s="6">
        <f t="shared" ref="O2" si="10">N2*40.0001976870614</f>
        <v>0</v>
      </c>
      <c r="P2" s="6">
        <f t="shared" ref="P2" si="11">O2*121.0167464</f>
        <v>0</v>
      </c>
      <c r="Q2" s="6">
        <v>3000</v>
      </c>
      <c r="R2" s="2">
        <f t="shared" ref="R2" si="12">Q2/10.764</f>
        <v>278.70680044593092</v>
      </c>
      <c r="S2" s="7">
        <v>900000</v>
      </c>
      <c r="T2" s="7">
        <f t="shared" ref="T2" si="13">ROUND((S2/R2),0)</f>
        <v>3229</v>
      </c>
      <c r="U2" t="s">
        <v>28</v>
      </c>
    </row>
    <row r="3" spans="1:30" x14ac:dyDescent="0.25">
      <c r="A3">
        <f t="shared" si="0"/>
        <v>0</v>
      </c>
      <c r="B3" s="1">
        <f t="shared" si="1"/>
        <v>0</v>
      </c>
      <c r="C3" s="2">
        <f t="shared" si="2"/>
        <v>278.70680044593092</v>
      </c>
      <c r="D3">
        <f t="shared" si="3"/>
        <v>750000</v>
      </c>
      <c r="E3">
        <f t="shared" si="4"/>
        <v>2691</v>
      </c>
      <c r="F3">
        <f t="shared" si="5"/>
        <v>250</v>
      </c>
      <c r="G3" t="str">
        <f t="shared" si="6"/>
        <v>Jalna</v>
      </c>
      <c r="H3">
        <f t="shared" si="7"/>
        <v>0</v>
      </c>
      <c r="I3">
        <f t="shared" si="8"/>
        <v>0</v>
      </c>
      <c r="M3" s="6">
        <v>0</v>
      </c>
      <c r="N3" s="10">
        <f t="shared" ref="N3:N18" si="14">M3*2.47107605477881</f>
        <v>0</v>
      </c>
      <c r="O3" s="10">
        <f t="shared" ref="O3:O18" si="15">N3*40.0001976870614</f>
        <v>0</v>
      </c>
      <c r="P3" s="10">
        <f t="shared" ref="P3:P18" si="16">O3*121.0167464</f>
        <v>0</v>
      </c>
      <c r="Q3" s="10">
        <v>3000</v>
      </c>
      <c r="R3" s="11">
        <f t="shared" ref="R3:R18" si="17">Q3/10.764</f>
        <v>278.70680044593092</v>
      </c>
      <c r="S3" s="7">
        <v>750000</v>
      </c>
      <c r="T3" s="7">
        <f>ROUND((S3/R3),0)</f>
        <v>2691</v>
      </c>
      <c r="U3" t="s">
        <v>21</v>
      </c>
    </row>
    <row r="4" spans="1:30" x14ac:dyDescent="0.25">
      <c r="A4">
        <f t="shared" si="0"/>
        <v>0</v>
      </c>
      <c r="B4" s="1">
        <f t="shared" si="1"/>
        <v>0</v>
      </c>
      <c r="C4" s="2">
        <f t="shared" si="2"/>
        <v>0</v>
      </c>
      <c r="D4">
        <f t="shared" si="3"/>
        <v>2000000</v>
      </c>
      <c r="E4" t="e">
        <f t="shared" si="4"/>
        <v>#DIV/0!</v>
      </c>
      <c r="F4" t="e">
        <f t="shared" si="5"/>
        <v>#DIV/0!</v>
      </c>
      <c r="G4" t="str">
        <f t="shared" si="6"/>
        <v>Jalna</v>
      </c>
      <c r="H4">
        <f t="shared" si="7"/>
        <v>0</v>
      </c>
      <c r="I4">
        <f t="shared" si="8"/>
        <v>0</v>
      </c>
      <c r="M4" s="6">
        <v>0</v>
      </c>
      <c r="N4" s="6">
        <f t="shared" si="14"/>
        <v>0</v>
      </c>
      <c r="O4" s="6">
        <f t="shared" si="15"/>
        <v>0</v>
      </c>
      <c r="P4" s="6">
        <v>200</v>
      </c>
      <c r="Q4" s="6">
        <v>3300</v>
      </c>
      <c r="R4" s="11">
        <v>0</v>
      </c>
      <c r="S4" s="7">
        <v>2000000</v>
      </c>
      <c r="T4" s="7" t="e">
        <f t="shared" ref="T4:T18" si="18">ROUND((S4/R4),0)</f>
        <v>#DIV/0!</v>
      </c>
      <c r="U4" t="s">
        <v>21</v>
      </c>
    </row>
    <row r="5" spans="1:30" x14ac:dyDescent="0.25">
      <c r="A5">
        <f t="shared" si="0"/>
        <v>0</v>
      </c>
      <c r="B5" s="1">
        <f t="shared" si="1"/>
        <v>0</v>
      </c>
      <c r="C5" s="2">
        <f t="shared" si="2"/>
        <v>0</v>
      </c>
      <c r="D5">
        <f t="shared" si="3"/>
        <v>25000000</v>
      </c>
      <c r="E5" t="e">
        <f t="shared" si="4"/>
        <v>#DIV/0!</v>
      </c>
      <c r="F5" t="e">
        <f t="shared" si="5"/>
        <v>#DIV/0!</v>
      </c>
      <c r="G5" t="str">
        <f t="shared" si="6"/>
        <v>Jalna</v>
      </c>
      <c r="H5">
        <f t="shared" si="7"/>
        <v>0</v>
      </c>
      <c r="I5">
        <f t="shared" si="8"/>
        <v>0</v>
      </c>
      <c r="M5" s="6">
        <v>0</v>
      </c>
      <c r="N5" s="6">
        <f t="shared" si="14"/>
        <v>0</v>
      </c>
      <c r="O5" s="6">
        <v>20</v>
      </c>
      <c r="P5" s="6">
        <f t="shared" si="16"/>
        <v>2420.3349280000002</v>
      </c>
      <c r="Q5" s="6">
        <v>510</v>
      </c>
      <c r="R5" s="2">
        <v>0</v>
      </c>
      <c r="S5" s="8">
        <v>25000000</v>
      </c>
      <c r="T5" s="8" t="e">
        <f t="shared" si="18"/>
        <v>#DIV/0!</v>
      </c>
      <c r="U5" t="s">
        <v>21</v>
      </c>
      <c r="AB5" s="3"/>
    </row>
    <row r="6" spans="1:30" x14ac:dyDescent="0.25">
      <c r="A6">
        <f t="shared" si="0"/>
        <v>0</v>
      </c>
      <c r="B6" s="1">
        <f t="shared" si="1"/>
        <v>0</v>
      </c>
      <c r="C6" s="2">
        <f t="shared" si="2"/>
        <v>0</v>
      </c>
      <c r="D6">
        <f t="shared" si="3"/>
        <v>14000000</v>
      </c>
      <c r="E6" t="e">
        <f t="shared" si="4"/>
        <v>#DIV/0!</v>
      </c>
      <c r="F6" t="e">
        <f t="shared" si="5"/>
        <v>#DIV/0!</v>
      </c>
      <c r="G6" t="str">
        <f t="shared" si="6"/>
        <v>Jalna</v>
      </c>
      <c r="H6">
        <f t="shared" si="7"/>
        <v>0</v>
      </c>
      <c r="I6">
        <f t="shared" si="8"/>
        <v>0</v>
      </c>
      <c r="M6" s="6">
        <v>0</v>
      </c>
      <c r="N6" s="6">
        <f t="shared" si="14"/>
        <v>0</v>
      </c>
      <c r="O6" s="6">
        <f t="shared" si="15"/>
        <v>0</v>
      </c>
      <c r="P6" s="6">
        <f t="shared" si="16"/>
        <v>0</v>
      </c>
      <c r="Q6" s="6">
        <v>4200</v>
      </c>
      <c r="R6" s="11">
        <v>0</v>
      </c>
      <c r="S6" s="7">
        <v>14000000</v>
      </c>
      <c r="T6" s="7" t="e">
        <f t="shared" si="18"/>
        <v>#DIV/0!</v>
      </c>
      <c r="U6" t="s">
        <v>21</v>
      </c>
    </row>
    <row r="7" spans="1:30" x14ac:dyDescent="0.25">
      <c r="A7">
        <f t="shared" si="0"/>
        <v>0</v>
      </c>
      <c r="B7" s="1">
        <f t="shared" si="1"/>
        <v>0</v>
      </c>
      <c r="C7" s="2">
        <f t="shared" si="2"/>
        <v>0</v>
      </c>
      <c r="D7">
        <f t="shared" si="3"/>
        <v>5649000</v>
      </c>
      <c r="E7" t="e">
        <f t="shared" si="4"/>
        <v>#DIV/0!</v>
      </c>
      <c r="F7" t="e">
        <f t="shared" si="5"/>
        <v>#DIV/0!</v>
      </c>
      <c r="H7">
        <f t="shared" si="7"/>
        <v>0</v>
      </c>
      <c r="I7">
        <f t="shared" si="8"/>
        <v>0</v>
      </c>
      <c r="M7" s="6">
        <v>0</v>
      </c>
      <c r="N7" s="6">
        <f t="shared" si="14"/>
        <v>0</v>
      </c>
      <c r="O7" s="6">
        <f t="shared" si="15"/>
        <v>0</v>
      </c>
      <c r="P7" s="6">
        <f t="shared" si="16"/>
        <v>0</v>
      </c>
      <c r="Q7" s="6">
        <v>1614</v>
      </c>
      <c r="R7" s="2">
        <v>0</v>
      </c>
      <c r="S7" s="8">
        <v>5649000</v>
      </c>
      <c r="T7" s="8" t="e">
        <f t="shared" si="18"/>
        <v>#DIV/0!</v>
      </c>
      <c r="U7" t="s">
        <v>21</v>
      </c>
      <c r="AA7" s="3"/>
    </row>
    <row r="8" spans="1:30" x14ac:dyDescent="0.25">
      <c r="A8">
        <f t="shared" si="0"/>
        <v>0</v>
      </c>
      <c r="B8" s="1">
        <f t="shared" si="1"/>
        <v>0</v>
      </c>
      <c r="C8" s="2">
        <f t="shared" si="2"/>
        <v>0</v>
      </c>
      <c r="D8">
        <f t="shared" si="3"/>
        <v>0</v>
      </c>
      <c r="E8" t="e">
        <f t="shared" si="4"/>
        <v>#DIV/0!</v>
      </c>
      <c r="F8" t="e">
        <f t="shared" si="5"/>
        <v>#DIV/0!</v>
      </c>
      <c r="H8">
        <f t="shared" si="7"/>
        <v>0</v>
      </c>
      <c r="I8">
        <f t="shared" si="8"/>
        <v>0</v>
      </c>
      <c r="M8" s="6">
        <v>0</v>
      </c>
      <c r="N8" s="6">
        <f t="shared" si="14"/>
        <v>0</v>
      </c>
      <c r="O8" s="6">
        <f t="shared" si="15"/>
        <v>0</v>
      </c>
      <c r="P8" s="6">
        <f t="shared" si="16"/>
        <v>0</v>
      </c>
      <c r="Q8" s="6">
        <v>0</v>
      </c>
      <c r="R8" s="2">
        <f t="shared" si="17"/>
        <v>0</v>
      </c>
      <c r="S8" s="8">
        <v>0</v>
      </c>
      <c r="T8" s="8" t="e">
        <f t="shared" si="18"/>
        <v>#DIV/0!</v>
      </c>
      <c r="U8" s="8"/>
      <c r="Z8" s="5"/>
    </row>
    <row r="9" spans="1:30" x14ac:dyDescent="0.25">
      <c r="A9">
        <f t="shared" si="0"/>
        <v>0</v>
      </c>
      <c r="B9" s="1">
        <f t="shared" si="1"/>
        <v>0</v>
      </c>
      <c r="C9" s="2">
        <f t="shared" si="2"/>
        <v>146.28</v>
      </c>
      <c r="D9">
        <f t="shared" si="3"/>
        <v>0</v>
      </c>
      <c r="E9">
        <f t="shared" si="4"/>
        <v>0</v>
      </c>
      <c r="F9">
        <f t="shared" si="5"/>
        <v>0</v>
      </c>
      <c r="H9">
        <f t="shared" si="7"/>
        <v>0</v>
      </c>
      <c r="I9">
        <f t="shared" si="8"/>
        <v>0</v>
      </c>
      <c r="M9" s="6">
        <v>0</v>
      </c>
      <c r="N9" s="6">
        <f t="shared" si="14"/>
        <v>0</v>
      </c>
      <c r="O9" s="6">
        <f t="shared" si="15"/>
        <v>0</v>
      </c>
      <c r="P9" s="6">
        <f t="shared" si="16"/>
        <v>0</v>
      </c>
      <c r="Q9" s="6">
        <v>0</v>
      </c>
      <c r="R9" s="2">
        <v>146.28</v>
      </c>
      <c r="S9" s="8">
        <v>0</v>
      </c>
      <c r="T9" s="7">
        <f t="shared" si="18"/>
        <v>0</v>
      </c>
      <c r="U9" s="8"/>
    </row>
    <row r="10" spans="1:30" x14ac:dyDescent="0.25">
      <c r="A10">
        <f t="shared" si="0"/>
        <v>0</v>
      </c>
      <c r="B10" s="1">
        <f t="shared" si="1"/>
        <v>0</v>
      </c>
      <c r="C10" s="2">
        <f t="shared" si="2"/>
        <v>79.459999999999994</v>
      </c>
      <c r="D10">
        <f t="shared" si="3"/>
        <v>0</v>
      </c>
      <c r="E10">
        <f t="shared" si="4"/>
        <v>0</v>
      </c>
      <c r="F10">
        <f t="shared" si="5"/>
        <v>0</v>
      </c>
      <c r="H10">
        <f t="shared" si="7"/>
        <v>0</v>
      </c>
      <c r="I10">
        <f t="shared" si="8"/>
        <v>0</v>
      </c>
      <c r="M10" s="6">
        <v>0</v>
      </c>
      <c r="N10" s="6">
        <f t="shared" si="14"/>
        <v>0</v>
      </c>
      <c r="O10" s="6">
        <f t="shared" si="15"/>
        <v>0</v>
      </c>
      <c r="P10" s="6">
        <f t="shared" si="16"/>
        <v>0</v>
      </c>
      <c r="Q10" s="6">
        <v>0</v>
      </c>
      <c r="R10" s="2">
        <v>79.459999999999994</v>
      </c>
      <c r="S10" s="8">
        <v>0</v>
      </c>
      <c r="T10" s="7">
        <f t="shared" si="18"/>
        <v>0</v>
      </c>
      <c r="U10" s="8"/>
    </row>
    <row r="11" spans="1:30" x14ac:dyDescent="0.25">
      <c r="A11">
        <f t="shared" si="0"/>
        <v>0</v>
      </c>
      <c r="B11" s="1">
        <f t="shared" si="1"/>
        <v>0</v>
      </c>
      <c r="C11" s="2">
        <f t="shared" si="2"/>
        <v>0</v>
      </c>
      <c r="D11">
        <f t="shared" si="3"/>
        <v>0</v>
      </c>
      <c r="E11" t="e">
        <f t="shared" si="4"/>
        <v>#DIV/0!</v>
      </c>
      <c r="F11" t="e">
        <f t="shared" si="5"/>
        <v>#DIV/0!</v>
      </c>
      <c r="H11">
        <f t="shared" si="7"/>
        <v>0</v>
      </c>
      <c r="I11">
        <f t="shared" si="8"/>
        <v>0</v>
      </c>
      <c r="M11" s="6">
        <v>0</v>
      </c>
      <c r="N11" s="6">
        <f t="shared" si="14"/>
        <v>0</v>
      </c>
      <c r="O11" s="6">
        <f t="shared" si="15"/>
        <v>0</v>
      </c>
      <c r="P11" s="6">
        <f t="shared" si="16"/>
        <v>0</v>
      </c>
      <c r="Q11" s="6">
        <v>0</v>
      </c>
      <c r="R11" s="2">
        <f t="shared" si="17"/>
        <v>0</v>
      </c>
      <c r="S11" s="8">
        <v>0</v>
      </c>
      <c r="T11" s="8" t="e">
        <f t="shared" si="18"/>
        <v>#DIV/0!</v>
      </c>
      <c r="U11" s="8"/>
      <c r="Z11" s="4"/>
      <c r="AD11" s="4"/>
    </row>
    <row r="12" spans="1:30" x14ac:dyDescent="0.25">
      <c r="A12">
        <f t="shared" si="0"/>
        <v>0</v>
      </c>
      <c r="B12" s="1">
        <f t="shared" si="1"/>
        <v>0</v>
      </c>
      <c r="C12" s="2">
        <f t="shared" si="2"/>
        <v>0</v>
      </c>
      <c r="D12">
        <f t="shared" si="3"/>
        <v>0</v>
      </c>
      <c r="E12" t="e">
        <f t="shared" si="4"/>
        <v>#DIV/0!</v>
      </c>
      <c r="F12" t="e">
        <f t="shared" si="5"/>
        <v>#DIV/0!</v>
      </c>
      <c r="H12">
        <f t="shared" si="7"/>
        <v>0</v>
      </c>
      <c r="I12">
        <f t="shared" si="8"/>
        <v>0</v>
      </c>
      <c r="M12" s="6">
        <v>0</v>
      </c>
      <c r="N12" s="6">
        <f t="shared" si="14"/>
        <v>0</v>
      </c>
      <c r="O12" s="6">
        <f t="shared" si="15"/>
        <v>0</v>
      </c>
      <c r="P12" s="6">
        <f t="shared" si="16"/>
        <v>0</v>
      </c>
      <c r="Q12" s="6">
        <v>0</v>
      </c>
      <c r="R12" s="2">
        <f t="shared" si="17"/>
        <v>0</v>
      </c>
      <c r="S12" s="8">
        <v>0</v>
      </c>
      <c r="T12" s="8" t="e">
        <f t="shared" si="18"/>
        <v>#DIV/0!</v>
      </c>
      <c r="U12" s="8"/>
    </row>
    <row r="13" spans="1:30" x14ac:dyDescent="0.25">
      <c r="A13">
        <f t="shared" si="0"/>
        <v>0</v>
      </c>
      <c r="B13" s="1">
        <f t="shared" si="1"/>
        <v>0</v>
      </c>
      <c r="C13" s="2">
        <f t="shared" si="2"/>
        <v>0</v>
      </c>
      <c r="D13">
        <f t="shared" si="3"/>
        <v>0</v>
      </c>
      <c r="E13" t="e">
        <f t="shared" si="4"/>
        <v>#DIV/0!</v>
      </c>
      <c r="F13" t="e">
        <f t="shared" si="5"/>
        <v>#DIV/0!</v>
      </c>
      <c r="H13">
        <f t="shared" si="7"/>
        <v>0</v>
      </c>
      <c r="I13">
        <f t="shared" si="8"/>
        <v>0</v>
      </c>
      <c r="M13" s="6">
        <v>0</v>
      </c>
      <c r="N13" s="6">
        <f t="shared" si="14"/>
        <v>0</v>
      </c>
      <c r="O13" s="6">
        <f t="shared" si="15"/>
        <v>0</v>
      </c>
      <c r="P13" s="6">
        <f t="shared" si="16"/>
        <v>0</v>
      </c>
      <c r="Q13" s="6">
        <v>0</v>
      </c>
      <c r="R13" s="2">
        <f t="shared" si="17"/>
        <v>0</v>
      </c>
      <c r="S13" s="8">
        <v>0</v>
      </c>
      <c r="T13" s="8" t="e">
        <f t="shared" si="18"/>
        <v>#DIV/0!</v>
      </c>
      <c r="U13" s="8"/>
    </row>
    <row r="14" spans="1:30" x14ac:dyDescent="0.25">
      <c r="A14">
        <f t="shared" si="0"/>
        <v>0</v>
      </c>
      <c r="B14" s="1">
        <f t="shared" si="1"/>
        <v>0</v>
      </c>
      <c r="C14" s="2">
        <f t="shared" si="2"/>
        <v>0</v>
      </c>
      <c r="D14">
        <f t="shared" si="3"/>
        <v>0</v>
      </c>
      <c r="E14" t="e">
        <f t="shared" si="4"/>
        <v>#DIV/0!</v>
      </c>
      <c r="F14" t="e">
        <f t="shared" si="5"/>
        <v>#DIV/0!</v>
      </c>
      <c r="H14">
        <f t="shared" si="7"/>
        <v>0</v>
      </c>
      <c r="I14">
        <f t="shared" si="8"/>
        <v>0</v>
      </c>
      <c r="M14" s="6">
        <v>0</v>
      </c>
      <c r="N14" s="6">
        <f t="shared" si="14"/>
        <v>0</v>
      </c>
      <c r="O14" s="6">
        <f t="shared" si="15"/>
        <v>0</v>
      </c>
      <c r="P14" s="6">
        <f t="shared" si="16"/>
        <v>0</v>
      </c>
      <c r="Q14" s="6">
        <v>0</v>
      </c>
      <c r="R14" s="2">
        <f t="shared" si="17"/>
        <v>0</v>
      </c>
      <c r="S14" s="8">
        <v>0</v>
      </c>
      <c r="T14" s="7" t="e">
        <f t="shared" si="18"/>
        <v>#DIV/0!</v>
      </c>
      <c r="U14" s="8"/>
    </row>
    <row r="15" spans="1:30" x14ac:dyDescent="0.25">
      <c r="A15">
        <f t="shared" si="0"/>
        <v>0</v>
      </c>
      <c r="B15" s="1">
        <f t="shared" si="1"/>
        <v>0</v>
      </c>
      <c r="C15" s="2">
        <f t="shared" si="2"/>
        <v>0</v>
      </c>
      <c r="D15">
        <f t="shared" si="3"/>
        <v>0</v>
      </c>
      <c r="E15" t="e">
        <f t="shared" si="4"/>
        <v>#DIV/0!</v>
      </c>
      <c r="F15" t="e">
        <f t="shared" si="5"/>
        <v>#DIV/0!</v>
      </c>
      <c r="H15">
        <f t="shared" si="7"/>
        <v>0</v>
      </c>
      <c r="I15">
        <f t="shared" si="8"/>
        <v>0</v>
      </c>
      <c r="M15" s="6">
        <v>0</v>
      </c>
      <c r="N15" s="6">
        <f t="shared" si="14"/>
        <v>0</v>
      </c>
      <c r="O15" s="6">
        <f t="shared" si="15"/>
        <v>0</v>
      </c>
      <c r="P15" s="6">
        <f t="shared" si="16"/>
        <v>0</v>
      </c>
      <c r="Q15" s="6">
        <v>0</v>
      </c>
      <c r="R15" s="2">
        <f t="shared" si="17"/>
        <v>0</v>
      </c>
      <c r="S15" s="8">
        <v>0</v>
      </c>
      <c r="T15" s="7" t="e">
        <f t="shared" si="18"/>
        <v>#DIV/0!</v>
      </c>
      <c r="U15" s="8"/>
    </row>
    <row r="16" spans="1:30" x14ac:dyDescent="0.25">
      <c r="A16">
        <f t="shared" si="0"/>
        <v>0</v>
      </c>
      <c r="B16" s="1">
        <f t="shared" si="1"/>
        <v>0</v>
      </c>
      <c r="C16" s="2">
        <f t="shared" si="2"/>
        <v>0</v>
      </c>
      <c r="D16">
        <f t="shared" si="3"/>
        <v>0</v>
      </c>
      <c r="E16" t="e">
        <f t="shared" si="4"/>
        <v>#DIV/0!</v>
      </c>
      <c r="F16" t="e">
        <f t="shared" si="5"/>
        <v>#DIV/0!</v>
      </c>
      <c r="G16">
        <f t="shared" si="6"/>
        <v>0</v>
      </c>
      <c r="H16">
        <f t="shared" si="7"/>
        <v>0</v>
      </c>
      <c r="I16">
        <f t="shared" si="8"/>
        <v>0</v>
      </c>
      <c r="M16" s="6">
        <v>0</v>
      </c>
      <c r="N16" s="6">
        <f t="shared" si="14"/>
        <v>0</v>
      </c>
      <c r="O16" s="6">
        <f t="shared" si="15"/>
        <v>0</v>
      </c>
      <c r="P16" s="6">
        <f t="shared" si="16"/>
        <v>0</v>
      </c>
      <c r="Q16" s="6">
        <v>0</v>
      </c>
      <c r="R16" s="2">
        <f t="shared" si="17"/>
        <v>0</v>
      </c>
      <c r="S16">
        <v>0</v>
      </c>
      <c r="T16" t="e">
        <f t="shared" si="18"/>
        <v>#DIV/0!</v>
      </c>
    </row>
    <row r="17" spans="1:30" x14ac:dyDescent="0.25">
      <c r="A17">
        <f t="shared" si="0"/>
        <v>0</v>
      </c>
      <c r="B17" s="1">
        <f t="shared" si="1"/>
        <v>0</v>
      </c>
      <c r="C17" s="2">
        <f t="shared" si="2"/>
        <v>0</v>
      </c>
      <c r="D17">
        <f t="shared" si="3"/>
        <v>0</v>
      </c>
      <c r="E17" t="e">
        <f t="shared" si="4"/>
        <v>#DIV/0!</v>
      </c>
      <c r="F17" t="e">
        <f t="shared" si="5"/>
        <v>#DIV/0!</v>
      </c>
      <c r="G17">
        <f t="shared" si="6"/>
        <v>0</v>
      </c>
      <c r="H17">
        <f t="shared" si="7"/>
        <v>0</v>
      </c>
      <c r="I17">
        <f t="shared" si="8"/>
        <v>0</v>
      </c>
      <c r="M17" s="6">
        <v>0</v>
      </c>
      <c r="N17" s="6">
        <f t="shared" si="14"/>
        <v>0</v>
      </c>
      <c r="O17" s="6">
        <f t="shared" si="15"/>
        <v>0</v>
      </c>
      <c r="P17" s="6">
        <f t="shared" si="16"/>
        <v>0</v>
      </c>
      <c r="Q17" s="6">
        <f t="shared" ref="Q17:Q18" si="19">P17*8.99870078651798</f>
        <v>0</v>
      </c>
      <c r="R17" s="2">
        <f t="shared" si="17"/>
        <v>0</v>
      </c>
      <c r="S17">
        <v>0</v>
      </c>
      <c r="T17" t="e">
        <f t="shared" si="18"/>
        <v>#DIV/0!</v>
      </c>
    </row>
    <row r="18" spans="1:30" x14ac:dyDescent="0.25">
      <c r="A18">
        <f t="shared" si="0"/>
        <v>0</v>
      </c>
      <c r="B18" s="1">
        <f t="shared" si="1"/>
        <v>0</v>
      </c>
      <c r="C18" s="2">
        <f t="shared" si="2"/>
        <v>0</v>
      </c>
      <c r="D18">
        <f t="shared" si="3"/>
        <v>0</v>
      </c>
      <c r="E18" t="e">
        <f t="shared" si="4"/>
        <v>#DIV/0!</v>
      </c>
      <c r="F18" t="e">
        <f t="shared" si="5"/>
        <v>#DIV/0!</v>
      </c>
      <c r="G18">
        <f t="shared" si="6"/>
        <v>0</v>
      </c>
      <c r="H18">
        <f t="shared" si="7"/>
        <v>0</v>
      </c>
      <c r="I18">
        <f t="shared" si="8"/>
        <v>0</v>
      </c>
      <c r="M18" s="6">
        <v>0</v>
      </c>
      <c r="N18" s="6">
        <f t="shared" si="14"/>
        <v>0</v>
      </c>
      <c r="O18" s="6">
        <f t="shared" si="15"/>
        <v>0</v>
      </c>
      <c r="P18" s="6">
        <f t="shared" si="16"/>
        <v>0</v>
      </c>
      <c r="Q18" s="6">
        <f t="shared" si="19"/>
        <v>0</v>
      </c>
      <c r="R18" s="2">
        <f t="shared" si="17"/>
        <v>0</v>
      </c>
      <c r="S18">
        <v>0</v>
      </c>
      <c r="T18" t="e">
        <f t="shared" si="18"/>
        <v>#DIV/0!</v>
      </c>
    </row>
    <row r="19" spans="1:30" x14ac:dyDescent="0.25">
      <c r="Y19">
        <v>37075</v>
      </c>
      <c r="AA19" s="3"/>
    </row>
    <row r="20" spans="1:30" x14ac:dyDescent="0.25">
      <c r="AD20" s="5"/>
    </row>
    <row r="21" spans="1:30" x14ac:dyDescent="0.25">
      <c r="Y21">
        <v>32618</v>
      </c>
    </row>
    <row r="22" spans="1:30" ht="16.5" x14ac:dyDescent="0.3">
      <c r="J22" s="9"/>
      <c r="Y22">
        <v>35880</v>
      </c>
    </row>
    <row r="23" spans="1:30" x14ac:dyDescent="0.25">
      <c r="J23" s="15" t="s">
        <v>24</v>
      </c>
      <c r="K23" s="16"/>
      <c r="L23" s="17"/>
      <c r="N23" s="15" t="s">
        <v>26</v>
      </c>
      <c r="O23" s="16"/>
      <c r="P23" s="17"/>
      <c r="R23" t="s">
        <v>27</v>
      </c>
      <c r="Y23">
        <f>SUM(Y19:Y22)</f>
        <v>105573</v>
      </c>
      <c r="Z23">
        <f>Y23/3</f>
        <v>35191</v>
      </c>
    </row>
    <row r="24" spans="1:30" x14ac:dyDescent="0.25">
      <c r="E24">
        <v>41.38</v>
      </c>
      <c r="F24" s="6">
        <f>E24*10.764</f>
        <v>445.41431999999998</v>
      </c>
      <c r="G24">
        <v>2000</v>
      </c>
      <c r="H24">
        <f>F24*G24</f>
        <v>890828.6399999999</v>
      </c>
      <c r="J24" s="12" t="s">
        <v>16</v>
      </c>
      <c r="K24" s="13">
        <v>888</v>
      </c>
      <c r="L24" s="12" t="s">
        <v>25</v>
      </c>
      <c r="N24" s="12" t="s">
        <v>16</v>
      </c>
      <c r="O24" s="13">
        <v>263.89999999999998</v>
      </c>
      <c r="P24" s="12" t="s">
        <v>25</v>
      </c>
      <c r="R24" s="12" t="s">
        <v>16</v>
      </c>
      <c r="S24" s="13">
        <v>134.80000000000001</v>
      </c>
      <c r="T24" s="12" t="s">
        <v>25</v>
      </c>
    </row>
    <row r="25" spans="1:30" x14ac:dyDescent="0.25">
      <c r="E25">
        <v>41.12</v>
      </c>
      <c r="F25" s="6">
        <f>E25*10.764</f>
        <v>442.61567999999994</v>
      </c>
      <c r="G25">
        <v>2500</v>
      </c>
      <c r="H25">
        <f>F25*G25</f>
        <v>1106539.2</v>
      </c>
      <c r="J25" s="12" t="s">
        <v>17</v>
      </c>
      <c r="K25" s="13">
        <v>6000</v>
      </c>
      <c r="L25" s="12"/>
      <c r="N25" s="12" t="s">
        <v>17</v>
      </c>
      <c r="O25" t="e">
        <f>N24+O24</f>
        <v>#VALUE!</v>
      </c>
      <c r="P25" s="12"/>
      <c r="R25" s="12" t="s">
        <v>17</v>
      </c>
      <c r="S25" s="12">
        <v>35000</v>
      </c>
      <c r="T25" s="12"/>
    </row>
    <row r="26" spans="1:30" x14ac:dyDescent="0.25">
      <c r="F26" s="14">
        <f>SUM(F24:F25)</f>
        <v>888.03</v>
      </c>
      <c r="H26">
        <f>SUM(H24:H25)</f>
        <v>1997367.8399999999</v>
      </c>
      <c r="J26" s="12" t="s">
        <v>18</v>
      </c>
      <c r="K26" s="13">
        <f>K25*K24</f>
        <v>5328000</v>
      </c>
      <c r="L26" s="12"/>
      <c r="N26" s="12" t="s">
        <v>18</v>
      </c>
      <c r="O26" s="13" t="e">
        <f>O25*O24</f>
        <v>#VALUE!</v>
      </c>
      <c r="P26" s="12"/>
      <c r="R26" s="12" t="s">
        <v>18</v>
      </c>
      <c r="S26" s="13">
        <f>S25*S24</f>
        <v>4718000</v>
      </c>
      <c r="T26" s="12"/>
      <c r="W26" s="13">
        <v>62930</v>
      </c>
      <c r="X26">
        <f>W26*20%</f>
        <v>12586</v>
      </c>
    </row>
    <row r="27" spans="1:30" x14ac:dyDescent="0.25">
      <c r="J27" s="12" t="s">
        <v>22</v>
      </c>
      <c r="K27" s="12">
        <f>K26*85%</f>
        <v>4528800</v>
      </c>
      <c r="L27" s="12"/>
      <c r="N27" s="12" t="s">
        <v>22</v>
      </c>
      <c r="O27" s="12" t="e">
        <f>O26*85%</f>
        <v>#VALUE!</v>
      </c>
      <c r="P27" s="12"/>
      <c r="R27" s="12" t="s">
        <v>22</v>
      </c>
      <c r="S27" s="12">
        <f>S26*85%</f>
        <v>4010300</v>
      </c>
      <c r="T27" s="12"/>
      <c r="X27">
        <f>W26+X26</f>
        <v>75516</v>
      </c>
    </row>
    <row r="28" spans="1:30" x14ac:dyDescent="0.25">
      <c r="J28" s="12" t="s">
        <v>23</v>
      </c>
      <c r="K28" s="12">
        <f>K26*70%</f>
        <v>3729599.9999999995</v>
      </c>
      <c r="L28" s="12"/>
      <c r="N28" s="12" t="s">
        <v>23</v>
      </c>
      <c r="O28" s="12" t="e">
        <f>O26*70%</f>
        <v>#VALUE!</v>
      </c>
      <c r="P28" s="12"/>
      <c r="R28" s="12" t="s">
        <v>23</v>
      </c>
      <c r="S28" s="12">
        <f>S26*70%</f>
        <v>3302600</v>
      </c>
      <c r="T28" s="12"/>
    </row>
    <row r="29" spans="1:30" x14ac:dyDescent="0.25">
      <c r="M29" t="s">
        <v>19</v>
      </c>
    </row>
    <row r="32" spans="1:30" x14ac:dyDescent="0.25">
      <c r="J32" s="15" t="s">
        <v>24</v>
      </c>
      <c r="K32" s="16"/>
      <c r="L32" s="17"/>
    </row>
    <row r="33" spans="10:29" x14ac:dyDescent="0.25">
      <c r="J33" s="12" t="s">
        <v>16</v>
      </c>
      <c r="K33" s="13">
        <v>437.4</v>
      </c>
      <c r="L33" s="12" t="s">
        <v>25</v>
      </c>
    </row>
    <row r="34" spans="10:29" x14ac:dyDescent="0.25">
      <c r="J34" s="12" t="s">
        <v>17</v>
      </c>
      <c r="K34" s="13">
        <v>75516</v>
      </c>
      <c r="L34" s="12"/>
    </row>
    <row r="35" spans="10:29" x14ac:dyDescent="0.25">
      <c r="J35" s="12" t="s">
        <v>18</v>
      </c>
      <c r="K35" s="13">
        <f>K34*K33</f>
        <v>33030698.399999999</v>
      </c>
      <c r="L35" s="12"/>
    </row>
    <row r="36" spans="10:29" x14ac:dyDescent="0.25">
      <c r="J36" s="12" t="s">
        <v>22</v>
      </c>
      <c r="K36" s="12">
        <f>K35*85%</f>
        <v>28076093.639999997</v>
      </c>
      <c r="L36" s="12"/>
    </row>
    <row r="37" spans="10:29" x14ac:dyDescent="0.25">
      <c r="J37" s="12" t="s">
        <v>23</v>
      </c>
      <c r="K37" s="12">
        <f>K35*70%</f>
        <v>23121488.879999999</v>
      </c>
      <c r="L37" s="12"/>
    </row>
    <row r="43" spans="10:29" x14ac:dyDescent="0.25">
      <c r="AC43">
        <v>62930</v>
      </c>
    </row>
    <row r="46" spans="10:29" x14ac:dyDescent="0.25">
      <c r="K46" t="s">
        <v>29</v>
      </c>
      <c r="L46">
        <v>15.57</v>
      </c>
      <c r="M46">
        <v>16</v>
      </c>
      <c r="N46">
        <f>L46+M46</f>
        <v>31.57</v>
      </c>
      <c r="O46">
        <v>2</v>
      </c>
      <c r="P46">
        <f>N46/O46</f>
        <v>15.785</v>
      </c>
    </row>
    <row r="47" spans="10:29" x14ac:dyDescent="0.25">
      <c r="L47">
        <v>8</v>
      </c>
      <c r="M47">
        <v>8</v>
      </c>
      <c r="N47">
        <f>L47+M47</f>
        <v>16</v>
      </c>
      <c r="O47">
        <v>2</v>
      </c>
      <c r="P47">
        <f>N47/O47</f>
        <v>8</v>
      </c>
    </row>
    <row r="48" spans="10:29" x14ac:dyDescent="0.25">
      <c r="P48">
        <f>P46*P47</f>
        <v>126.28</v>
      </c>
    </row>
    <row r="49" spans="11:16" x14ac:dyDescent="0.25">
      <c r="K49" t="s">
        <v>30</v>
      </c>
      <c r="L49">
        <v>15.57</v>
      </c>
      <c r="M49">
        <v>15.03</v>
      </c>
      <c r="N49">
        <f>L49+M49</f>
        <v>30.6</v>
      </c>
      <c r="O49">
        <v>2</v>
      </c>
      <c r="P49">
        <f>N49/O49</f>
        <v>15.3</v>
      </c>
    </row>
    <row r="50" spans="11:16" x14ac:dyDescent="0.25">
      <c r="L50">
        <v>9.85</v>
      </c>
      <c r="M50">
        <v>8.9</v>
      </c>
      <c r="N50">
        <f>L50+M50</f>
        <v>18.75</v>
      </c>
      <c r="O50">
        <v>2</v>
      </c>
      <c r="P50">
        <f>N50/O50</f>
        <v>9.375</v>
      </c>
    </row>
    <row r="51" spans="11:16" x14ac:dyDescent="0.25">
      <c r="P51">
        <f>P49*P50</f>
        <v>143.4375</v>
      </c>
    </row>
  </sheetData>
  <mergeCells count="3">
    <mergeCell ref="J23:L23"/>
    <mergeCell ref="N23:P23"/>
    <mergeCell ref="J32:L3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07EB5-3008-4E4D-822E-FDC8E1CE5339}">
  <dimension ref="A1"/>
  <sheetViews>
    <sheetView tabSelected="1" workbookViewId="0">
      <selection activeCell="B3" sqref="B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F64F4-6011-4F24-8FB2-41373C4F9D54}">
  <dimension ref="A1"/>
  <sheetViews>
    <sheetView topLeftCell="A4" workbookViewId="0">
      <selection activeCell="B8" sqref="B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626B1C-C050-4DBA-94BA-B121DCB74BBA}">
  <dimension ref="A1"/>
  <sheetViews>
    <sheetView topLeftCell="A13" workbookViewId="0">
      <selection activeCell="A14" sqref="A14"/>
    </sheetView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3BB3D1-C075-48E8-8E69-EC0DC09A8CF4}">
  <dimension ref="A1"/>
  <sheetViews>
    <sheetView topLeftCell="A7" workbookViewId="0">
      <selection activeCell="A8" sqref="A8"/>
    </sheetView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C3655E-06D8-41FA-A348-94763C7A8B4A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9A17B-B022-4BA9-999F-4CA9363547B6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3F41B2-7098-48C8-88A5-A6D5DD0B3355}">
  <dimension ref="A1"/>
  <sheetViews>
    <sheetView workbookViewId="0">
      <selection activeCell="I27" sqref="I27"/>
    </sheetView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4CD53-B244-4502-B92F-D1DC41A0CE8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9B5D9E-10D8-491B-9693-B3822113C97D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8A40B6-DEBC-446C-B48E-8EE61E7CC775}">
  <dimension ref="A1"/>
  <sheetViews>
    <sheetView workbookViewId="0">
      <selection activeCell="N36" sqref="N36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5058D1-1324-4F5B-9CEA-21C31D12076D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6E3A3D-E541-40A6-96ED-1CAA022E05C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CBEE87-2C93-4A2C-9950-07190D9D23B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6D10F-C9C1-4FD3-AAAB-69728AE4F3D6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985F1-CD4F-4AE3-A4BE-3489E7889598}">
  <dimension ref="A1"/>
  <sheetViews>
    <sheetView workbookViewId="0">
      <selection activeCell="AC13" sqref="AC13"/>
    </sheetView>
  </sheetViews>
  <sheetFormatPr defaultRowHeight="15" x14ac:dyDescent="0.25"/>
  <sheetData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C2BCC-AF11-4B2F-B596-0AA544ECE3C3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F566E1-5913-48F5-A903-E852B0ECE03D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474754-A96D-411E-AC79-799B73AEE53C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30ADD-C99C-420C-8319-D89CBCF4E62D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Sheet1</vt:lpstr>
      <vt:lpstr>Sheet15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Sheet16</vt:lpstr>
      <vt:lpstr>Sheet17</vt:lpstr>
      <vt:lpstr>Sheet18</vt:lpstr>
      <vt:lpstr>Sheet19</vt:lpstr>
      <vt:lpstr>Sheet20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115-PC</cp:lastModifiedBy>
  <dcterms:created xsi:type="dcterms:W3CDTF">2018-02-17T10:36:41Z</dcterms:created>
  <dcterms:modified xsi:type="dcterms:W3CDTF">2024-10-25T13:01:14Z</dcterms:modified>
</cp:coreProperties>
</file>