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Snehal Sitaram Shidam - BOI\"/>
    </mc:Choice>
  </mc:AlternateContent>
  <xr:revisionPtr revIDLastSave="0" documentId="13_ncr:1_{E578C64F-483B-4C2D-A994-18E5D00B944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46" i="4" l="1"/>
  <c r="T16" i="16"/>
  <c r="S16" i="16"/>
  <c r="U16" i="15"/>
  <c r="T16" i="15"/>
  <c r="U19" i="14"/>
  <c r="T19" i="14"/>
  <c r="T15" i="13"/>
  <c r="S15" i="13"/>
  <c r="I34" i="4"/>
  <c r="G34" i="4"/>
  <c r="G32" i="4"/>
  <c r="G33" i="4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<sst xmlns="http://schemas.openxmlformats.org/spreadsheetml/2006/main" count="52" uniqueCount="46">
  <si>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</si>
  <si>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</si>
  <si>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</si>
  <si>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</si>
  <si>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</si>
  <si>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</si>
  <si>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</si>
  <si>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</si>
  <si>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</si>
  <si>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</si>
  <si>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</si>
  <si>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</si>
  <si>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</si>
  <si>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</si>
  <si>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</si>
  <si>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</si>
  <si>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</si>
  <si>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</si>
  <si>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</si>
  <si>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</si>
  <si>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</si>
  <si>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</si>
  <si>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</si>
  <si>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</si>
  <si>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</si>
  <si>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</si>
  <si>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</si>
  <si>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</si>
  <si>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</si>
  <si>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</si>
  <si>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</si>
  <si>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</si>
  <si>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</si>
  <si>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</si>
  <si>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</si>
  <si>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</si>
  <si>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</si>
  <si>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</si>
  <si>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</si>
  <si>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</si>
  <si>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</si>
  <si>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Balcony</t>
  </si>
  <si>
    <t>Open Bal</t>
  </si>
  <si>
    <t>As per Rera Cert</t>
  </si>
  <si>
    <t>Bank Of Maharashtra ( GhodbuBank Of Maharashtra ( Ghodbunder Road Branch )  - Pramila Satish Mhaske &amp; Satish Shankar Mhaskender Road Branch )  - Pramila Satish Mhaske &amp; Satish Shankar Mhaske</t>
  </si>
  <si>
    <t>Bank of India ( Kalwa (West) Branch ) - Snehal Sitaram Shidam &amp; Suraj Sitaram Shidam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</si>
</sst>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15</xdr:col>
      <xdr:colOff>239347</xdr:colOff>
      <xdr:row>36</xdr:row>
      <xdr:rowOff>48530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76486-FCE0-43BD-B462-7E1E5961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52400"/>
          <a:ext cx="8754697" cy="6487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172665</xdr:colOff>
      <xdr:row>40</xdr:row>
      <xdr:rowOff>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AC2BE-5702-4419-80A0-63CAFEB64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07065" cy="6477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33</xdr:row>
      <xdr:rowOff>96114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C1DB16-401A-4059-834E-70D961307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619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35</xdr:row>
      <xdr:rowOff>153279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EE174A-C246-452C-B58C-47040E65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2969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325086</xdr:colOff>
      <xdr:row>46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13D4D-3C7F-4CE8-A151-DB5EF82D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59486" cy="7497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296507</xdr:colOff>
      <xdr:row>41</xdr:row>
      <xdr:rowOff>29669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C7628-3FDA-47B7-B6F1-3DEED09A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30907" cy="7840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3" zoomScaleNormal="100" workbookViewId="0">
      <selection activeCell="F17" sqref="F1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387</v>
      </c>
      <c r="C3" s="4">
        <f>B3*1.2</f>
        <v>464.4</v>
      </c>
      <c r="D3" s="4">
        <f t="shared" ref="D3:D14" si="2">C3*1.2</f>
        <v>557.28</v>
      </c>
      <c r="E3" s="5">
        <f t="shared" ref="E3:E14" si="3">R3</f>
        <v>5008393</v>
      </c>
      <c r="F3" s="9">
        <f t="shared" ref="F3:F14" si="4">ROUND((E3/B3),0)</f>
        <v>12942</v>
      </c>
      <c r="G3" s="9">
        <f t="shared" ref="G3:G14" si="5">ROUND((E3/C3),0)</f>
        <v>10785</v>
      </c>
      <c r="H3" s="9">
        <f t="shared" ref="H3:H14" si="6">ROUND((E3/D3),0)</f>
        <v>8987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387</v>
      </c>
      <c r="R3" s="2">
        <v>5008393</v>
      </c>
    </row>
    <row r="4" spans="1:20" x14ac:dyDescent="0.25">
      <c r="A4" s="4">
        <f t="shared" ref="A4:A9" si="9">N4</f>
        <v>0</v>
      </c>
      <c r="B4" s="4">
        <f t="shared" ref="B4:B9" si="10">Q4</f>
        <v>390</v>
      </c>
      <c r="C4" s="4">
        <f t="shared" ref="C4:C9" si="11">B4*1.2</f>
        <v>468</v>
      </c>
      <c r="D4" s="4">
        <f t="shared" ref="D4:D9" si="12">C4*1.2</f>
        <v>561.6</v>
      </c>
      <c r="E4" s="5">
        <f t="shared" ref="E4:E9" si="13">R4</f>
        <v>5186964</v>
      </c>
      <c r="F4" s="9">
        <f t="shared" ref="F4:F9" si="14">ROUND((E4/B4),0)</f>
        <v>13300</v>
      </c>
      <c r="G4" s="9">
        <f t="shared" ref="G4:G9" si="15">ROUND((E4/C4),0)</f>
        <v>11083</v>
      </c>
      <c r="H4" s="9">
        <f t="shared" ref="H4:H9" si="16">ROUND((E4/D4),0)</f>
        <v>9236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390</v>
      </c>
      <c r="R4" s="2">
        <v>5186964</v>
      </c>
    </row>
    <row r="5" spans="1:20" s="41" customFormat="1" x14ac:dyDescent="0.25">
      <c r="A5" s="42">
        <f t="shared" si="9"/>
        <v>0</v>
      </c>
      <c r="B5" s="42">
        <f t="shared" si="10"/>
        <v>387</v>
      </c>
      <c r="C5" s="42">
        <f t="shared" si="11"/>
        <v>464.4</v>
      </c>
      <c r="D5" s="42">
        <f t="shared" si="12"/>
        <v>557.28</v>
      </c>
      <c r="E5" s="43">
        <f t="shared" si="13"/>
        <v>5678036</v>
      </c>
      <c r="F5" s="42">
        <f t="shared" si="14"/>
        <v>14672</v>
      </c>
      <c r="G5" s="42">
        <f t="shared" si="15"/>
        <v>12227</v>
      </c>
      <c r="H5" s="42">
        <f t="shared" si="16"/>
        <v>10189</v>
      </c>
      <c r="I5" s="42" t="e">
        <f>#REF!</f>
        <v>#REF!</v>
      </c>
      <c r="J5" s="42">
        <f t="shared" si="17"/>
        <v>0</v>
      </c>
      <c r="O5" s="41">
        <v>0</v>
      </c>
      <c r="P5" s="41">
        <f t="shared" si="18"/>
        <v>0</v>
      </c>
      <c r="Q5" s="41">
        <v>387</v>
      </c>
      <c r="R5" s="44">
        <v>5678036</v>
      </c>
    </row>
    <row r="6" spans="1:20" s="41" customFormat="1" x14ac:dyDescent="0.25">
      <c r="A6" s="42">
        <f t="shared" si="9"/>
        <v>0</v>
      </c>
      <c r="B6" s="42">
        <f t="shared" si="10"/>
        <v>387</v>
      </c>
      <c r="C6" s="42">
        <f t="shared" si="11"/>
        <v>464.4</v>
      </c>
      <c r="D6" s="42">
        <f t="shared" si="12"/>
        <v>557.28</v>
      </c>
      <c r="E6" s="43">
        <f t="shared" si="13"/>
        <v>5722679</v>
      </c>
      <c r="F6" s="42">
        <f t="shared" si="14"/>
        <v>14787</v>
      </c>
      <c r="G6" s="42">
        <f t="shared" si="15"/>
        <v>12323</v>
      </c>
      <c r="H6" s="42">
        <f t="shared" si="16"/>
        <v>10269</v>
      </c>
      <c r="I6" s="42" t="e">
        <f>#REF!</f>
        <v>#REF!</v>
      </c>
      <c r="J6" s="42">
        <f t="shared" si="17"/>
        <v>0</v>
      </c>
      <c r="O6" s="41">
        <v>0</v>
      </c>
      <c r="P6" s="41">
        <f t="shared" si="18"/>
        <v>0</v>
      </c>
      <c r="Q6" s="41">
        <v>387</v>
      </c>
      <c r="R6" s="44">
        <v>5722679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1" customFormat="1" x14ac:dyDescent="0.25">
      <c r="A16" s="42">
        <f t="shared" ref="A16:A28" si="32">N16</f>
        <v>0</v>
      </c>
      <c r="B16" s="42">
        <f t="shared" ref="B16:B28" si="33">Q16</f>
        <v>387</v>
      </c>
      <c r="C16" s="42">
        <f>B16*1.2</f>
        <v>464.4</v>
      </c>
      <c r="D16" s="42">
        <f t="shared" ref="D16:D28" si="34">C16*1.2</f>
        <v>557.28</v>
      </c>
      <c r="E16" s="43">
        <f t="shared" ref="E16:E28" si="35">R16</f>
        <v>6200000</v>
      </c>
      <c r="F16" s="42">
        <f t="shared" ref="F16:F28" si="36">ROUND((E16/B16),0)</f>
        <v>16021</v>
      </c>
      <c r="G16" s="42">
        <f t="shared" ref="G16:G28" si="37">ROUND((E16/C16),0)</f>
        <v>13351</v>
      </c>
      <c r="H16" s="42">
        <f t="shared" ref="H16:H28" si="38">ROUND((E16/D16),0)</f>
        <v>11125</v>
      </c>
      <c r="I16" s="42" t="e">
        <f>#REF!</f>
        <v>#REF!</v>
      </c>
      <c r="J16" s="42">
        <f t="shared" ref="J16:J28" si="39">S16</f>
        <v>0</v>
      </c>
      <c r="O16" s="41">
        <v>0</v>
      </c>
      <c r="P16" s="41">
        <f t="shared" ref="P16:Q28" si="40">O16/1.2</f>
        <v>0</v>
      </c>
      <c r="Q16" s="41">
        <v>387</v>
      </c>
      <c r="R16" s="44">
        <v>6200000</v>
      </c>
    </row>
    <row r="17" spans="1:24" s="41" customFormat="1" x14ac:dyDescent="0.25">
      <c r="A17" s="42">
        <f t="shared" si="32"/>
        <v>0</v>
      </c>
      <c r="B17" s="42">
        <f t="shared" si="33"/>
        <v>550</v>
      </c>
      <c r="C17" s="42">
        <f t="shared" ref="C17:C28" si="41">B17*1.2</f>
        <v>660</v>
      </c>
      <c r="D17" s="42">
        <f t="shared" si="34"/>
        <v>792</v>
      </c>
      <c r="E17" s="43">
        <f t="shared" si="35"/>
        <v>8388000</v>
      </c>
      <c r="F17" s="42">
        <f t="shared" si="36"/>
        <v>15251</v>
      </c>
      <c r="G17" s="42">
        <f t="shared" si="37"/>
        <v>12709</v>
      </c>
      <c r="H17" s="42">
        <f t="shared" si="38"/>
        <v>10591</v>
      </c>
      <c r="I17" s="42" t="e">
        <f>#REF!</f>
        <v>#REF!</v>
      </c>
      <c r="J17" s="42">
        <f t="shared" si="39"/>
        <v>0</v>
      </c>
      <c r="O17" s="41">
        <v>0</v>
      </c>
      <c r="P17" s="41">
        <f t="shared" si="40"/>
        <v>0</v>
      </c>
      <c r="Q17" s="41">
        <v>550</v>
      </c>
      <c r="R17" s="44">
        <v>8388000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  <c r="U21" s="41"/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15200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29.44</v>
      </c>
      <c r="G31">
        <f>F31*10.764</f>
        <v>316.89215999999999</v>
      </c>
      <c r="I31">
        <v>317</v>
      </c>
      <c r="Q31" s="46"/>
      <c r="R31" s="46"/>
      <c r="S31" s="46"/>
      <c r="T31" s="10"/>
      <c r="U31" s="17" t="s">
        <v>15</v>
      </c>
      <c r="V31" s="18"/>
      <c r="W31" s="19">
        <f>W29-W30</f>
        <v>12700</v>
      </c>
      <c r="X31" s="22"/>
    </row>
    <row r="32" spans="1:24" ht="15.75" x14ac:dyDescent="0.25">
      <c r="E32" t="s">
        <v>41</v>
      </c>
      <c r="F32" s="7">
        <v>3.81</v>
      </c>
      <c r="G32">
        <f t="shared" ref="G32:G33" si="53">F32*10.764</f>
        <v>41.010839999999995</v>
      </c>
      <c r="H32" s="6"/>
      <c r="I32">
        <v>41</v>
      </c>
      <c r="Q32" s="46"/>
      <c r="R32" s="46"/>
      <c r="S32" s="46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42</v>
      </c>
      <c r="F33" s="7">
        <v>2.7</v>
      </c>
      <c r="G33">
        <f t="shared" si="53"/>
        <v>29.062799999999999</v>
      </c>
      <c r="I33">
        <v>29</v>
      </c>
      <c r="Q33" s="46"/>
      <c r="R33" s="46"/>
      <c r="S33" s="46"/>
      <c r="T33" s="10"/>
      <c r="U33" s="17" t="s">
        <v>17</v>
      </c>
      <c r="V33" s="23"/>
      <c r="W33" s="24">
        <f>X33-X34</f>
        <v>-5</v>
      </c>
      <c r="X33" s="25">
        <v>2024</v>
      </c>
    </row>
    <row r="34" spans="5:25" ht="15.75" x14ac:dyDescent="0.25">
      <c r="G34">
        <f>SUM(G31:G33)</f>
        <v>386.96579999999994</v>
      </c>
      <c r="I34">
        <f>SUM(I31:I33)</f>
        <v>387</v>
      </c>
      <c r="S34" s="10"/>
      <c r="T34" s="10"/>
      <c r="U34" s="17" t="s">
        <v>18</v>
      </c>
      <c r="V34" s="23"/>
      <c r="W34" s="24">
        <f>W35-W33</f>
        <v>65</v>
      </c>
      <c r="X34" s="31">
        <v>2029</v>
      </c>
      <c r="Y34" t="s">
        <v>43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6" t="s">
        <v>45</v>
      </c>
      <c r="Q36" s="46"/>
      <c r="R36" s="46"/>
      <c r="S36" s="46"/>
      <c r="T36" s="47"/>
      <c r="U36" s="21" t="s">
        <v>20</v>
      </c>
      <c r="V36" s="23"/>
      <c r="W36" s="24">
        <f>90*W33/W35</f>
        <v>-7.5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12700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15200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387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5882400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</f>
        <v>5294160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4705920</v>
      </c>
      <c r="X47" s="34"/>
    </row>
    <row r="48" spans="5:25" ht="15.75" x14ac:dyDescent="0.25">
      <c r="O48" s="10"/>
      <c r="P48" s="48" t="s">
        <v>44</v>
      </c>
      <c r="Q48" s="48"/>
      <c r="R48" s="48"/>
      <c r="S48" s="48"/>
      <c r="T48" s="10"/>
      <c r="U48" s="17"/>
      <c r="V48" s="23"/>
      <c r="W48" s="36"/>
      <c r="X48" s="24"/>
    </row>
    <row r="49" spans="16:24" ht="15.75" x14ac:dyDescent="0.25">
      <c r="P49" s="48"/>
      <c r="Q49" s="48"/>
      <c r="R49" s="48"/>
      <c r="S49" s="48"/>
      <c r="U49" s="37" t="s">
        <v>27</v>
      </c>
      <c r="V49" s="38"/>
      <c r="W49" s="39">
        <f>W30*W44</f>
        <v>967500</v>
      </c>
      <c r="X49" s="39"/>
    </row>
    <row r="50" spans="16:24" ht="15.75" x14ac:dyDescent="0.25">
      <c r="P50" s="48"/>
      <c r="Q50" s="48"/>
      <c r="R50" s="48"/>
      <c r="S50" s="48"/>
      <c r="U50" s="17" t="s">
        <v>28</v>
      </c>
      <c r="V50" s="23"/>
      <c r="W50" s="36"/>
      <c r="X50" s="36"/>
    </row>
    <row r="51" spans="16:24" ht="15.75" x14ac:dyDescent="0.25">
      <c r="U51" s="40" t="s">
        <v>29</v>
      </c>
      <c r="V51" s="36"/>
      <c r="W51" s="34">
        <f>W45*0.025/12</f>
        <v>12255</v>
      </c>
      <c r="X51" s="34"/>
    </row>
  </sheetData>
  <mergeCells count="5">
    <mergeCell ref="A15:R15"/>
    <mergeCell ref="A2:R2"/>
    <mergeCell ref="P36:T36"/>
    <mergeCell ref="P48:S50"/>
    <mergeCell ref="Q31:S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2:T44"/>
  <sheetViews>
    <sheetView zoomScaleNormal="100" workbookViewId="0">
      <selection activeCell="D39" sqref="D39"/>
    </sheetView>
  </sheetViews>
  <sheetFormatPr defaultRowHeight="15" x14ac:dyDescent="0.25"/>
  <sheetData>
    <row r="12" spans="19:20" x14ac:dyDescent="0.25">
      <c r="S12">
        <v>29.44</v>
      </c>
    </row>
    <row r="13" spans="19:20" x14ac:dyDescent="0.25">
      <c r="S13">
        <v>3.81</v>
      </c>
    </row>
    <row r="14" spans="19:20" x14ac:dyDescent="0.25">
      <c r="S14">
        <v>2.7</v>
      </c>
    </row>
    <row r="15" spans="19:20" x14ac:dyDescent="0.25">
      <c r="S15">
        <f>SUM(S12:S14)</f>
        <v>35.950000000000003</v>
      </c>
      <c r="T15">
        <f>S15*10.764</f>
        <v>386.9658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16:U19"/>
  <sheetViews>
    <sheetView topLeftCell="A6" workbookViewId="0">
      <selection activeCell="U20" sqref="U20"/>
    </sheetView>
  </sheetViews>
  <sheetFormatPr defaultRowHeight="15" x14ac:dyDescent="0.25"/>
  <sheetData>
    <row r="16" spans="20:20" x14ac:dyDescent="0.25">
      <c r="T16">
        <v>29.67</v>
      </c>
    </row>
    <row r="17" spans="20:21" x14ac:dyDescent="0.25">
      <c r="T17">
        <v>3.87</v>
      </c>
    </row>
    <row r="18" spans="20:21" x14ac:dyDescent="0.25">
      <c r="T18">
        <v>2.73</v>
      </c>
    </row>
    <row r="19" spans="20:21" x14ac:dyDescent="0.25">
      <c r="T19">
        <f>SUM(T16:T18)</f>
        <v>36.269999999999996</v>
      </c>
      <c r="U19">
        <f>T19*10.764</f>
        <v>390.41027999999994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6"/>
  <sheetViews>
    <sheetView zoomScaleNormal="100" workbookViewId="0">
      <selection activeCell="U17" sqref="U17"/>
    </sheetView>
  </sheetViews>
  <sheetFormatPr defaultRowHeight="15" x14ac:dyDescent="0.25"/>
  <sheetData>
    <row r="2" spans="1:21" x14ac:dyDescent="0.25">
      <c r="A2" s="6"/>
    </row>
    <row r="13" spans="1:21" x14ac:dyDescent="0.25">
      <c r="T13">
        <v>29.44</v>
      </c>
    </row>
    <row r="14" spans="1:21" x14ac:dyDescent="0.25">
      <c r="T14">
        <v>3.81</v>
      </c>
    </row>
    <row r="15" spans="1:21" x14ac:dyDescent="0.25">
      <c r="T15">
        <v>2.7</v>
      </c>
    </row>
    <row r="16" spans="1:21" x14ac:dyDescent="0.25">
      <c r="T16">
        <f>SUM(T13:T15)</f>
        <v>35.950000000000003</v>
      </c>
      <c r="U16">
        <f>T16*10.764</f>
        <v>386.9658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3:T19"/>
  <sheetViews>
    <sheetView zoomScaleNormal="100" workbookViewId="0">
      <selection activeCell="T17" sqref="T17"/>
    </sheetView>
  </sheetViews>
  <sheetFormatPr defaultRowHeight="15" x14ac:dyDescent="0.25"/>
  <sheetData>
    <row r="13" spans="19:20" x14ac:dyDescent="0.25">
      <c r="S13">
        <v>29.44</v>
      </c>
    </row>
    <row r="14" spans="19:20" x14ac:dyDescent="0.25">
      <c r="S14">
        <v>3.81</v>
      </c>
    </row>
    <row r="15" spans="19:20" x14ac:dyDescent="0.25">
      <c r="S15">
        <v>2.7</v>
      </c>
    </row>
    <row r="16" spans="19:20" x14ac:dyDescent="0.25">
      <c r="S16">
        <f>SUM(S13:S15)</f>
        <v>35.950000000000003</v>
      </c>
      <c r="T16">
        <f>S16*10.764</f>
        <v>386.9658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2024-10-15T11:40:41Z</dcterms:modified>
</cp:coreProperties>
</file>