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Commercial Branch Secunderabad\Abhay Ramakant Kasbekar\"/>
    </mc:Choice>
  </mc:AlternateContent>
  <xr:revisionPtr revIDLastSave="0" documentId="13_ncr:1_{88B93A2E-A712-4515-9C6B-0B1F6CB961D2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6" i="23" l="1"/>
  <c r="D19" i="23"/>
  <c r="I26" i="4" l="1"/>
  <c r="P7" i="4"/>
  <c r="P5" i="4"/>
  <c r="I29" i="4"/>
  <c r="P4" i="4" l="1"/>
  <c r="Q4" i="4" s="1"/>
  <c r="J4" i="4"/>
  <c r="I4" i="4"/>
  <c r="D34" i="4"/>
  <c r="G28" i="4"/>
  <c r="C5" i="25" l="1"/>
  <c r="C4" i="25"/>
  <c r="C3" i="25"/>
  <c r="Q2" i="4"/>
  <c r="Q3" i="4"/>
  <c r="B3" i="4" s="1"/>
  <c r="C3" i="4" s="1"/>
  <c r="D3" i="4" s="1"/>
  <c r="Q5" i="4"/>
  <c r="Q6" i="4"/>
  <c r="B6" i="4" s="1"/>
  <c r="C6" i="4" s="1"/>
  <c r="Q7" i="4"/>
  <c r="B7" i="4" s="1"/>
  <c r="C7" i="4" s="1"/>
  <c r="D7" i="4" s="1"/>
  <c r="Q8" i="4"/>
  <c r="B8" i="4" s="1"/>
  <c r="C8" i="4" s="1"/>
  <c r="D8" i="4" s="1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J30" i="4" s="1"/>
  <c r="C20" i="25"/>
  <c r="C16" i="25"/>
  <c r="C17" i="25" s="1"/>
  <c r="N30" i="4" l="1"/>
  <c r="J31" i="4"/>
  <c r="J32" i="4"/>
  <c r="G33" i="4"/>
  <c r="I31" i="4"/>
  <c r="H4" i="4"/>
  <c r="G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9" i="23" s="1"/>
  <c r="E19" i="23" s="1"/>
  <c r="E21" i="23" l="1"/>
  <c r="E20" i="23"/>
  <c r="C25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<sst xmlns="http://schemas.openxmlformats.org/spreadsheetml/2006/main" count="139" uniqueCount="96">
  <si>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</si>
  <si>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</si>
  <si>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</si>
  <si>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</si>
  <si>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</si>
  <si>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</si>
  <si>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</si>
  <si>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</si>
  <si>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</si>
  <si>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</si>
  <si>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</si>
  <si>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</si>
  <si>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</si>
  <si>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</si>
  <si>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</si>
  <si>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</si>
  <si>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</si>
  <si>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</si>
  <si>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</si>
  <si>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</si>
  <si>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</si>
  <si>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</si>
  <si>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</si>
  <si>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</si>
  <si>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</si>
  <si>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</si>
  <si>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</si>
  <si>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</si>
  <si>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</si>
  <si>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</si>
  <si>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</si>
  <si>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</si>
  <si>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</si>
  <si>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</si>
  <si>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</si>
  <si>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</si>
  <si>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</si>
  <si>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</si>
  <si>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</si>
  <si>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</si>
  <si>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</si>
  <si>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</si>
  <si>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</si>
  <si>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</si>
  <si>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</si>
  <si>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</si>
  <si>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</si>
  <si>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</si>
  <si>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</si>
  <si>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</si>
  <si>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</si>
  <si>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</si>
  <si>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</si>
  <si>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</si>
  <si>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</si>
  <si>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</si>
  <si>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</si>
  <si>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</si>
  <si>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</si>
  <si>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</si>
  <si>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</si>
  <si>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</si>
  <si>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</si>
  <si>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</si>
  <si>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</si>
  <si>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</si>
  <si>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</si>
  <si>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</si>
  <si>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</si>
  <si>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</si>
  <si>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</si>
  <si>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</si>
  <si>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</si>
  <si>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</si>
  <si>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</si>
  <si>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</si>
  <si>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</si>
  <si>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</si>
  <si>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</si>
  <si>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</si>
  <si>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</si>
  <si>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</si>
  <si>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</si>
  <si>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</si>
  <si>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TERRACE</t>
  </si>
  <si>
    <t>TMCA</t>
  </si>
  <si>
    <t>OUR PREV VALUE - 2021</t>
  </si>
  <si>
    <t>BUA</t>
  </si>
  <si>
    <t>RATE</t>
  </si>
  <si>
    <t>IGR-05.07.24</t>
  </si>
  <si>
    <t>IGR-05.04.24</t>
  </si>
  <si>
    <t>IGR-31.05.24</t>
  </si>
  <si>
    <t>IGR-14.09.24</t>
  </si>
  <si>
    <t>IGR-18.07.24</t>
  </si>
  <si>
    <t>IGR-16.05.24</t>
  </si>
  <si>
    <t>IGR-02.05.24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</si>
</sst>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4" fontId="0" fillId="2" borderId="0" xfId="0" applyNumberFormat="1" applyFill="1"/>
    <xf numFmtId="0" fontId="10" fillId="0" borderId="8" xfId="0" applyFont="1" applyBorder="1" applyAlignment="1">
      <alignment horizontal="center"/>
    </xf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64DF72-3CCB-48A8-B4A8-D1EF685A8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C7A508D-0862-48BC-9C82-F9086CA03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0433A5-87F7-4B25-BBEC-2C747DA7E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BEE7FF-E310-44A6-9E4E-F01561161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DD5DAC-34E7-4AE2-B534-07E92B640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4BC3AD-8E7F-4E35-A369-A06E5CDDA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1D919A-14CC-4B6F-8A4B-916B32EED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286981</xdr:colOff>
      <xdr:row>46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996AFD-A2ED-4E4B-BD11-1F1617598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1381" cy="88594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134560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C31F62-5798-4830-86F4-2A23FCA2B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68960" cy="8821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272929.98499999999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302329.98499999999</v>
      </c>
      <c r="D9" s="58" t="s">
        <v>62</v>
      </c>
      <c r="E9" s="59">
        <f>C9/10.764</f>
        <v>28087.140932738759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2009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15</v>
      </c>
      <c r="D13" s="65">
        <f>D12-C13</f>
        <v>85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D17" sqref="D17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23000</v>
      </c>
      <c r="D3" s="22" t="s">
        <v>76</v>
      </c>
      <c r="E3" s="6" t="s">
        <v>72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20500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15</v>
      </c>
      <c r="D7" s="24">
        <v>2024</v>
      </c>
    </row>
    <row r="8" spans="1:5" x14ac:dyDescent="0.25">
      <c r="A8" s="15" t="s">
        <v>18</v>
      </c>
      <c r="B8" s="23"/>
      <c r="C8" s="24">
        <f>C9-C7</f>
        <v>45</v>
      </c>
      <c r="D8" s="24">
        <v>2009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22.5</v>
      </c>
      <c r="D10" s="24"/>
    </row>
    <row r="11" spans="1:5" x14ac:dyDescent="0.25">
      <c r="A11" s="15"/>
      <c r="B11" s="25"/>
      <c r="C11" s="26">
        <f>C10%</f>
        <v>0.22500000000000001</v>
      </c>
      <c r="D11" s="26"/>
    </row>
    <row r="12" spans="1:5" x14ac:dyDescent="0.25">
      <c r="A12" s="15" t="s">
        <v>21</v>
      </c>
      <c r="B12" s="18"/>
      <c r="C12" s="19">
        <f>C6*C11</f>
        <v>562.5</v>
      </c>
      <c r="D12" s="22"/>
    </row>
    <row r="13" spans="1:5" x14ac:dyDescent="0.25">
      <c r="A13" s="15" t="s">
        <v>22</v>
      </c>
      <c r="B13" s="18"/>
      <c r="C13" s="19">
        <f>C6-C12</f>
        <v>1937.5</v>
      </c>
      <c r="D13" s="22"/>
    </row>
    <row r="14" spans="1:5" x14ac:dyDescent="0.25">
      <c r="A14" s="15" t="s">
        <v>15</v>
      </c>
      <c r="B14" s="18"/>
      <c r="C14" s="19">
        <f>C5</f>
        <v>20500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C13+C14+0.5</f>
        <v>22438</v>
      </c>
      <c r="D16" s="22">
        <v>2500</v>
      </c>
    </row>
    <row r="17" spans="1:5" x14ac:dyDescent="0.25">
      <c r="B17" s="23"/>
      <c r="C17" s="24"/>
      <c r="D17" s="24"/>
    </row>
    <row r="18" spans="1:5" x14ac:dyDescent="0.25">
      <c r="A18" s="69" t="str">
        <f>E3</f>
        <v>ABUA</v>
      </c>
      <c r="B18" s="7"/>
      <c r="C18" s="29">
        <v>1341</v>
      </c>
      <c r="D18" s="24">
        <v>896</v>
      </c>
    </row>
    <row r="19" spans="1:5" x14ac:dyDescent="0.25">
      <c r="A19" s="15" t="s">
        <v>74</v>
      </c>
      <c r="B19" s="6"/>
      <c r="C19" s="30">
        <f>C18*C16</f>
        <v>30089358</v>
      </c>
      <c r="D19" s="70">
        <f>D16*D18</f>
        <v>2240000</v>
      </c>
      <c r="E19" s="65">
        <f>C19+D19</f>
        <v>32329358</v>
      </c>
    </row>
    <row r="20" spans="1:5" x14ac:dyDescent="0.25">
      <c r="A20" s="15" t="s">
        <v>24</v>
      </c>
      <c r="C20" s="31"/>
      <c r="D20" s="30"/>
      <c r="E20" s="65">
        <f>E19*0.9</f>
        <v>29096422.199999999</v>
      </c>
    </row>
    <row r="21" spans="1:5" x14ac:dyDescent="0.25">
      <c r="A21" s="15" t="s">
        <v>25</v>
      </c>
      <c r="C21" s="31"/>
      <c r="D21" s="31"/>
      <c r="E21" s="65">
        <f>E19*0.8</f>
        <v>25863486.400000002</v>
      </c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3352500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62686.162500000006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opLeftCell="A13" workbookViewId="0">
      <selection activeCell="G26" sqref="G2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10" width="14.28515625" bestFit="1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1460</v>
      </c>
      <c r="C2" s="4">
        <f t="shared" ref="C2:C16" si="1">B2*1.2</f>
        <v>1752</v>
      </c>
      <c r="D2" s="4">
        <f t="shared" ref="D2:D16" si="2">C2*1.2</f>
        <v>2102.4</v>
      </c>
      <c r="E2" s="5">
        <f t="shared" ref="E2:E16" si="3">R2</f>
        <v>35500000</v>
      </c>
      <c r="F2" s="4">
        <f t="shared" ref="F2:F15" si="4">ROUND((E2/B2),0)</f>
        <v>24315</v>
      </c>
      <c r="G2" s="74">
        <f t="shared" ref="G2:G15" si="5">ROUND((E2/C2),0)</f>
        <v>20263</v>
      </c>
      <c r="H2" s="74">
        <f t="shared" ref="H2:H15" si="6">ROUND((E2/D2),0)</f>
        <v>16885</v>
      </c>
      <c r="I2" s="74">
        <f t="shared" ref="I2:I15" si="7">T2</f>
        <v>0</v>
      </c>
      <c r="J2" s="74">
        <f t="shared" ref="J2:J15" si="8">U2</f>
        <v>0</v>
      </c>
      <c r="K2" s="75"/>
      <c r="L2" s="75"/>
      <c r="M2" s="75"/>
      <c r="N2" s="75"/>
      <c r="O2" s="75">
        <v>0</v>
      </c>
      <c r="P2" s="75">
        <v>1752</v>
      </c>
      <c r="Q2" s="75">
        <f t="shared" ref="Q2:Q10" si="9">P2/1.2</f>
        <v>1460</v>
      </c>
      <c r="R2" s="76">
        <v>35500000</v>
      </c>
      <c r="S2" s="76" t="s">
        <v>89</v>
      </c>
    </row>
    <row r="3" spans="1:19" x14ac:dyDescent="0.25">
      <c r="A3" s="4">
        <v>2</v>
      </c>
      <c r="B3" s="4">
        <f t="shared" si="0"/>
        <v>1117.5</v>
      </c>
      <c r="C3" s="4">
        <f t="shared" si="1"/>
        <v>1341</v>
      </c>
      <c r="D3" s="4">
        <f t="shared" si="2"/>
        <v>1609.2</v>
      </c>
      <c r="E3" s="5">
        <f t="shared" si="3"/>
        <v>28000000</v>
      </c>
      <c r="F3" s="4">
        <f t="shared" si="4"/>
        <v>25056</v>
      </c>
      <c r="G3" s="71">
        <f t="shared" si="5"/>
        <v>20880</v>
      </c>
      <c r="H3" s="71">
        <f t="shared" si="6"/>
        <v>17400</v>
      </c>
      <c r="I3" s="71">
        <f t="shared" si="7"/>
        <v>0</v>
      </c>
      <c r="J3" s="71">
        <f t="shared" si="8"/>
        <v>0</v>
      </c>
      <c r="K3" s="7"/>
      <c r="L3" s="7"/>
      <c r="M3" s="7"/>
      <c r="N3" s="7"/>
      <c r="O3" s="7">
        <v>0</v>
      </c>
      <c r="P3" s="7">
        <v>1341</v>
      </c>
      <c r="Q3" s="7">
        <f t="shared" si="9"/>
        <v>1117.5</v>
      </c>
      <c r="R3" s="72">
        <v>28000000</v>
      </c>
      <c r="S3" s="72" t="s">
        <v>90</v>
      </c>
    </row>
    <row r="4" spans="1:19" x14ac:dyDescent="0.25">
      <c r="A4" s="4">
        <v>3</v>
      </c>
      <c r="B4" s="4">
        <f t="shared" si="0"/>
        <v>1161.615</v>
      </c>
      <c r="C4" s="4">
        <f t="shared" si="1"/>
        <v>1393.9379999999999</v>
      </c>
      <c r="D4" s="4">
        <f t="shared" si="2"/>
        <v>1672.7255999999998</v>
      </c>
      <c r="E4" s="5">
        <f t="shared" si="3"/>
        <v>36000000</v>
      </c>
      <c r="F4" s="4">
        <f t="shared" si="4"/>
        <v>30991</v>
      </c>
      <c r="G4" s="74">
        <f t="shared" ref="G4" si="10">ROUND((E4/C4),0)</f>
        <v>25826</v>
      </c>
      <c r="H4" s="74">
        <f t="shared" ref="H4" si="11">ROUND((E4/D4),0)</f>
        <v>21522</v>
      </c>
      <c r="I4" s="74">
        <f t="shared" ref="I4" si="12">T4</f>
        <v>0</v>
      </c>
      <c r="J4" s="74">
        <f t="shared" ref="J4" si="13">U4</f>
        <v>0</v>
      </c>
      <c r="K4" s="75"/>
      <c r="L4" s="75"/>
      <c r="M4" s="75"/>
      <c r="N4" s="75"/>
      <c r="O4" s="75">
        <v>0</v>
      </c>
      <c r="P4" s="75">
        <f>129.5*10.764</f>
        <v>1393.9379999999999</v>
      </c>
      <c r="Q4" s="75">
        <f t="shared" ref="Q4" si="14">P4/1.2</f>
        <v>1161.615</v>
      </c>
      <c r="R4" s="76">
        <v>36000000</v>
      </c>
      <c r="S4" s="76" t="s">
        <v>91</v>
      </c>
    </row>
    <row r="5" spans="1:19" x14ac:dyDescent="0.25">
      <c r="A5" s="4">
        <v>4</v>
      </c>
      <c r="B5" s="4">
        <f t="shared" si="0"/>
        <v>924.26880000000006</v>
      </c>
      <c r="C5" s="4">
        <f t="shared" si="1"/>
        <v>1109.12256</v>
      </c>
      <c r="D5" s="4">
        <f t="shared" si="2"/>
        <v>1330.9470719999999</v>
      </c>
      <c r="E5" s="5">
        <f t="shared" si="3"/>
        <v>34900000</v>
      </c>
      <c r="F5" s="4">
        <f t="shared" si="4"/>
        <v>37760</v>
      </c>
      <c r="G5" s="74">
        <f t="shared" si="5"/>
        <v>31466</v>
      </c>
      <c r="H5" s="74">
        <f t="shared" si="6"/>
        <v>26222</v>
      </c>
      <c r="I5" s="74">
        <f t="shared" si="7"/>
        <v>0</v>
      </c>
      <c r="J5" s="74">
        <f t="shared" si="8"/>
        <v>0</v>
      </c>
      <c r="K5" s="75"/>
      <c r="L5" s="75"/>
      <c r="M5" s="75"/>
      <c r="N5" s="75"/>
      <c r="O5" s="75">
        <v>0</v>
      </c>
      <c r="P5" s="75">
        <f>103.04*10.764</f>
        <v>1109.12256</v>
      </c>
      <c r="Q5" s="75">
        <f t="shared" si="9"/>
        <v>924.26880000000006</v>
      </c>
      <c r="R5" s="76">
        <v>34900000</v>
      </c>
      <c r="S5" s="76" t="s">
        <v>92</v>
      </c>
    </row>
    <row r="6" spans="1:19" x14ac:dyDescent="0.25">
      <c r="A6" s="4">
        <v>5</v>
      </c>
      <c r="B6" s="4">
        <f t="shared" si="0"/>
        <v>1790</v>
      </c>
      <c r="C6" s="4">
        <f t="shared" si="1"/>
        <v>2148</v>
      </c>
      <c r="D6" s="4">
        <f t="shared" si="2"/>
        <v>2577.6</v>
      </c>
      <c r="E6" s="5">
        <f t="shared" si="3"/>
        <v>55000000</v>
      </c>
      <c r="F6" s="4">
        <f t="shared" si="4"/>
        <v>30726</v>
      </c>
      <c r="G6" s="74">
        <f t="shared" si="5"/>
        <v>25605</v>
      </c>
      <c r="H6" s="74">
        <f t="shared" si="6"/>
        <v>21338</v>
      </c>
      <c r="I6" s="74">
        <f t="shared" si="7"/>
        <v>0</v>
      </c>
      <c r="J6" s="74">
        <f t="shared" si="8"/>
        <v>0</v>
      </c>
      <c r="K6" s="75"/>
      <c r="L6" s="75"/>
      <c r="M6" s="75"/>
      <c r="N6" s="75"/>
      <c r="O6" s="75">
        <v>0</v>
      </c>
      <c r="P6" s="75">
        <v>2148</v>
      </c>
      <c r="Q6" s="75">
        <f t="shared" si="9"/>
        <v>1790</v>
      </c>
      <c r="R6" s="76">
        <v>55000000</v>
      </c>
      <c r="S6" s="76" t="s">
        <v>93</v>
      </c>
    </row>
    <row r="7" spans="1:19" x14ac:dyDescent="0.25">
      <c r="A7" s="4">
        <v>6</v>
      </c>
      <c r="B7" s="4">
        <f t="shared" si="0"/>
        <v>924.26880000000006</v>
      </c>
      <c r="C7" s="4">
        <f t="shared" si="1"/>
        <v>1109.12256</v>
      </c>
      <c r="D7" s="4">
        <f t="shared" si="2"/>
        <v>1330.9470719999999</v>
      </c>
      <c r="E7" s="5">
        <f t="shared" si="3"/>
        <v>29000000</v>
      </c>
      <c r="F7" s="4">
        <f t="shared" si="4"/>
        <v>31376</v>
      </c>
      <c r="G7" s="74">
        <f t="shared" si="5"/>
        <v>26147</v>
      </c>
      <c r="H7" s="74">
        <f t="shared" si="6"/>
        <v>21789</v>
      </c>
      <c r="I7" s="74">
        <f t="shared" si="7"/>
        <v>0</v>
      </c>
      <c r="J7" s="74">
        <f t="shared" si="8"/>
        <v>0</v>
      </c>
      <c r="K7" s="75"/>
      <c r="L7" s="75"/>
      <c r="M7" s="75"/>
      <c r="N7" s="75"/>
      <c r="O7" s="75">
        <v>0</v>
      </c>
      <c r="P7" s="75">
        <f>103.04*10.764</f>
        <v>1109.12256</v>
      </c>
      <c r="Q7" s="75">
        <f t="shared" si="9"/>
        <v>924.26880000000006</v>
      </c>
      <c r="R7" s="76">
        <v>29000000</v>
      </c>
      <c r="S7" s="76" t="s">
        <v>94</v>
      </c>
    </row>
    <row r="8" spans="1:19" x14ac:dyDescent="0.25">
      <c r="A8" s="4">
        <v>7</v>
      </c>
      <c r="B8" s="4">
        <f t="shared" si="0"/>
        <v>1117.5</v>
      </c>
      <c r="C8" s="4">
        <f t="shared" si="1"/>
        <v>1341</v>
      </c>
      <c r="D8" s="4">
        <f t="shared" si="2"/>
        <v>1609.2</v>
      </c>
      <c r="E8" s="5">
        <f t="shared" si="3"/>
        <v>31150000</v>
      </c>
      <c r="F8" s="4">
        <f t="shared" si="4"/>
        <v>27875</v>
      </c>
      <c r="G8" s="71">
        <f t="shared" si="5"/>
        <v>23229</v>
      </c>
      <c r="H8" s="71">
        <f t="shared" si="6"/>
        <v>19357</v>
      </c>
      <c r="I8" s="71">
        <f t="shared" si="7"/>
        <v>0</v>
      </c>
      <c r="J8" s="71">
        <f t="shared" si="8"/>
        <v>0</v>
      </c>
      <c r="K8" s="7"/>
      <c r="L8" s="7"/>
      <c r="M8" s="7"/>
      <c r="N8" s="7"/>
      <c r="O8" s="7">
        <v>0</v>
      </c>
      <c r="P8" s="7">
        <v>1341</v>
      </c>
      <c r="Q8" s="7">
        <f t="shared" si="9"/>
        <v>1117.5</v>
      </c>
      <c r="R8" s="72">
        <v>31150000</v>
      </c>
      <c r="S8" s="72" t="s">
        <v>95</v>
      </c>
    </row>
    <row r="9" spans="1:19" x14ac:dyDescent="0.25">
      <c r="A9" s="4">
        <v>8</v>
      </c>
      <c r="B9" s="4">
        <f t="shared" si="0"/>
        <v>780</v>
      </c>
      <c r="C9" s="4">
        <f t="shared" si="1"/>
        <v>936</v>
      </c>
      <c r="D9" s="4">
        <f t="shared" si="2"/>
        <v>1123.2</v>
      </c>
      <c r="E9" s="5">
        <f t="shared" si="3"/>
        <v>27500000</v>
      </c>
      <c r="F9" s="4">
        <f t="shared" si="4"/>
        <v>35256</v>
      </c>
      <c r="G9" s="71">
        <f t="shared" si="5"/>
        <v>29380</v>
      </c>
      <c r="H9" s="71">
        <f t="shared" si="6"/>
        <v>24484</v>
      </c>
      <c r="I9" s="71">
        <f t="shared" si="7"/>
        <v>0</v>
      </c>
      <c r="J9" s="71">
        <f t="shared" si="8"/>
        <v>0</v>
      </c>
      <c r="K9" s="7"/>
      <c r="L9" s="7"/>
      <c r="M9" s="7"/>
      <c r="N9" s="7"/>
      <c r="O9" s="7">
        <v>0</v>
      </c>
      <c r="P9" s="7">
        <f t="shared" ref="P9:P10" si="15">O9/1.2</f>
        <v>0</v>
      </c>
      <c r="Q9" s="7">
        <v>780</v>
      </c>
      <c r="R9" s="72">
        <v>27500000</v>
      </c>
      <c r="S9" s="2"/>
    </row>
    <row r="10" spans="1:19" x14ac:dyDescent="0.25">
      <c r="A10" s="4">
        <v>9</v>
      </c>
      <c r="B10" s="4">
        <f t="shared" si="0"/>
        <v>850</v>
      </c>
      <c r="C10" s="4">
        <f t="shared" si="1"/>
        <v>1020</v>
      </c>
      <c r="D10" s="4">
        <f t="shared" si="2"/>
        <v>1224</v>
      </c>
      <c r="E10" s="5">
        <f t="shared" si="3"/>
        <v>30000000</v>
      </c>
      <c r="F10" s="4">
        <f t="shared" si="4"/>
        <v>35294</v>
      </c>
      <c r="G10" s="71">
        <f t="shared" si="5"/>
        <v>29412</v>
      </c>
      <c r="H10" s="71">
        <f t="shared" si="6"/>
        <v>24510</v>
      </c>
      <c r="I10" s="71">
        <f t="shared" si="7"/>
        <v>0</v>
      </c>
      <c r="J10" s="71">
        <f t="shared" si="8"/>
        <v>0</v>
      </c>
      <c r="K10" s="7"/>
      <c r="L10" s="7"/>
      <c r="M10" s="7"/>
      <c r="N10" s="7"/>
      <c r="O10" s="7">
        <v>0</v>
      </c>
      <c r="P10" s="7">
        <f t="shared" si="15"/>
        <v>0</v>
      </c>
      <c r="Q10" s="7">
        <v>850</v>
      </c>
      <c r="R10" s="72">
        <v>30000000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6">O11/1.2</f>
        <v>0</v>
      </c>
      <c r="Q11">
        <f t="shared" ref="Q11:Q15" si="17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6"/>
        <v>0</v>
      </c>
      <c r="Q12">
        <f t="shared" si="17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6"/>
        <v>0</v>
      </c>
      <c r="Q13">
        <f t="shared" si="17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6"/>
        <v>0</v>
      </c>
      <c r="Q14">
        <f t="shared" si="17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6"/>
        <v>0</v>
      </c>
      <c r="Q15">
        <f t="shared" si="17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8">ROUND((E16/B16),0)</f>
        <v>#DIV/0!</v>
      </c>
      <c r="G16" s="4" t="e">
        <f t="shared" ref="G16" si="19">ROUND((E16/C16),0)</f>
        <v>#DIV/0!</v>
      </c>
      <c r="H16" s="4" t="e">
        <f t="shared" ref="H16" si="20">ROUND((E16/D16),0)</f>
        <v>#DIV/0!</v>
      </c>
      <c r="I16" s="4">
        <f t="shared" ref="I16" si="21">T16</f>
        <v>0</v>
      </c>
      <c r="J16" s="4">
        <f t="shared" ref="J16" si="22">U16</f>
        <v>0</v>
      </c>
      <c r="O16">
        <v>0</v>
      </c>
      <c r="P16">
        <f t="shared" ref="P16" si="23">O16/1.2</f>
        <v>0</v>
      </c>
      <c r="Q16">
        <f t="shared" ref="Q16" si="24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5">Q17</f>
        <v>0</v>
      </c>
      <c r="C17" s="4">
        <f t="shared" ref="C17:C21" si="26">B17*1.2</f>
        <v>0</v>
      </c>
      <c r="D17" s="4">
        <f t="shared" ref="D17:D21" si="27">C17*1.2</f>
        <v>0</v>
      </c>
      <c r="E17" s="5">
        <f t="shared" ref="E17:E21" si="28">R17</f>
        <v>0</v>
      </c>
      <c r="F17" s="4" t="e">
        <f t="shared" ref="F17" si="29">ROUND((E17/B17),0)</f>
        <v>#DIV/0!</v>
      </c>
      <c r="G17" s="4" t="e">
        <f t="shared" ref="G17" si="30">ROUND((E17/C17),0)</f>
        <v>#DIV/0!</v>
      </c>
      <c r="H17" s="4" t="e">
        <f t="shared" ref="H17" si="31">ROUND((E17/D17),0)</f>
        <v>#DIV/0!</v>
      </c>
      <c r="I17" s="4">
        <f t="shared" ref="I17" si="32">T17</f>
        <v>0</v>
      </c>
      <c r="J17" s="4">
        <f t="shared" ref="J17" si="33">U17</f>
        <v>0</v>
      </c>
      <c r="O17">
        <v>0</v>
      </c>
      <c r="P17">
        <f t="shared" ref="P17" si="34">O17/1.2</f>
        <v>0</v>
      </c>
      <c r="Q17">
        <f t="shared" ref="Q17" si="35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5"/>
        <v>0</v>
      </c>
      <c r="C18" s="4">
        <f t="shared" si="26"/>
        <v>0</v>
      </c>
      <c r="D18" s="4">
        <f t="shared" si="27"/>
        <v>0</v>
      </c>
      <c r="E18" s="5">
        <f t="shared" si="28"/>
        <v>0</v>
      </c>
      <c r="F18" s="4" t="e">
        <f t="shared" ref="F18:F21" si="36">ROUND((E18/B18),0)</f>
        <v>#DIV/0!</v>
      </c>
      <c r="G18" s="4" t="e">
        <f t="shared" ref="G18:G21" si="37">ROUND((E18/C18),0)</f>
        <v>#DIV/0!</v>
      </c>
      <c r="H18" s="4" t="e">
        <f t="shared" ref="H18:H21" si="38">ROUND((E18/D18),0)</f>
        <v>#DIV/0!</v>
      </c>
      <c r="I18" s="4">
        <f t="shared" ref="I18:J21" si="39">T18</f>
        <v>0</v>
      </c>
      <c r="J18" s="4">
        <f t="shared" si="39"/>
        <v>0</v>
      </c>
      <c r="O18">
        <v>0</v>
      </c>
      <c r="P18">
        <f t="shared" ref="P18" si="40">O18/1.2</f>
        <v>0</v>
      </c>
      <c r="Q18">
        <f t="shared" ref="Q18:Q21" si="41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5"/>
        <v>0</v>
      </c>
      <c r="C19" s="4">
        <f t="shared" si="26"/>
        <v>0</v>
      </c>
      <c r="D19" s="4">
        <f t="shared" si="27"/>
        <v>0</v>
      </c>
      <c r="E19" s="5">
        <f t="shared" si="28"/>
        <v>0</v>
      </c>
      <c r="F19" s="4" t="e">
        <f t="shared" si="36"/>
        <v>#DIV/0!</v>
      </c>
      <c r="G19" s="4" t="e">
        <f t="shared" si="37"/>
        <v>#DIV/0!</v>
      </c>
      <c r="H19" s="4" t="e">
        <f t="shared" si="38"/>
        <v>#DIV/0!</v>
      </c>
      <c r="I19" s="4">
        <f t="shared" si="39"/>
        <v>0</v>
      </c>
      <c r="J19" s="4">
        <f t="shared" si="39"/>
        <v>0</v>
      </c>
      <c r="O19">
        <v>0</v>
      </c>
      <c r="P19">
        <f>O19/1.2</f>
        <v>0</v>
      </c>
      <c r="Q19">
        <f t="shared" si="41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42">Q20</f>
        <v>0</v>
      </c>
      <c r="C20" s="4">
        <f t="shared" ref="C20" si="43">B20*1.2</f>
        <v>0</v>
      </c>
      <c r="D20" s="4">
        <f t="shared" ref="D20" si="44">C20*1.2</f>
        <v>0</v>
      </c>
      <c r="E20" s="5">
        <f t="shared" ref="E20" si="45">R20</f>
        <v>0</v>
      </c>
      <c r="F20" s="4" t="e">
        <f t="shared" ref="F20" si="46">ROUND((E20/B20),0)</f>
        <v>#DIV/0!</v>
      </c>
      <c r="G20" s="4" t="e">
        <f t="shared" ref="G20" si="47">ROUND((E20/C20),0)</f>
        <v>#DIV/0!</v>
      </c>
      <c r="H20" s="4" t="e">
        <f t="shared" ref="H20" si="48">ROUND((E20/D20),0)</f>
        <v>#DIV/0!</v>
      </c>
      <c r="I20" s="4">
        <f t="shared" ref="I20" si="49">T20</f>
        <v>0</v>
      </c>
      <c r="J20" s="4">
        <f t="shared" ref="J20" si="50">U20</f>
        <v>0</v>
      </c>
      <c r="O20">
        <v>0</v>
      </c>
      <c r="P20">
        <f t="shared" ref="P20" si="51">O20/1.2</f>
        <v>0</v>
      </c>
      <c r="Q20">
        <f t="shared" ref="Q20" si="52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5"/>
        <v>0</v>
      </c>
      <c r="C21" s="4">
        <f t="shared" si="26"/>
        <v>0</v>
      </c>
      <c r="D21" s="4">
        <f t="shared" si="27"/>
        <v>0</v>
      </c>
      <c r="E21" s="5">
        <f t="shared" si="28"/>
        <v>0</v>
      </c>
      <c r="F21" s="4" t="e">
        <f t="shared" si="36"/>
        <v>#DIV/0!</v>
      </c>
      <c r="G21" s="4" t="e">
        <f t="shared" si="37"/>
        <v>#DIV/0!</v>
      </c>
      <c r="H21" s="4" t="e">
        <f t="shared" si="38"/>
        <v>#DIV/0!</v>
      </c>
      <c r="I21" s="4">
        <f t="shared" si="39"/>
        <v>0</v>
      </c>
      <c r="J21" s="4">
        <f t="shared" si="39"/>
        <v>0</v>
      </c>
      <c r="O21">
        <v>0</v>
      </c>
      <c r="P21">
        <f>O21/1.2</f>
        <v>0</v>
      </c>
      <c r="Q21">
        <f t="shared" si="41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52"/>
      <c r="G24" s="52"/>
    </row>
    <row r="25" spans="1:19" s="10" customFormat="1" x14ac:dyDescent="0.25">
      <c r="F25" s="52"/>
      <c r="G25" s="52"/>
    </row>
    <row r="26" spans="1:19" s="10" customFormat="1" x14ac:dyDescent="0.25">
      <c r="F26" s="52" t="s">
        <v>71</v>
      </c>
      <c r="G26" s="52">
        <v>896</v>
      </c>
      <c r="H26" s="10">
        <v>2500</v>
      </c>
      <c r="I26" s="10">
        <f>G26*H26</f>
        <v>2240000</v>
      </c>
    </row>
    <row r="27" spans="1:19" s="10" customFormat="1" x14ac:dyDescent="0.25">
      <c r="F27" s="52" t="s">
        <v>84</v>
      </c>
      <c r="G27" s="52">
        <v>156</v>
      </c>
    </row>
    <row r="28" spans="1:19" s="10" customFormat="1" x14ac:dyDescent="0.25">
      <c r="C28" s="67" t="s">
        <v>75</v>
      </c>
      <c r="D28" s="67"/>
      <c r="F28" s="52" t="s">
        <v>85</v>
      </c>
      <c r="G28" s="52">
        <f>SUM(G26:G27)</f>
        <v>1052</v>
      </c>
    </row>
    <row r="29" spans="1:19" s="10" customFormat="1" x14ac:dyDescent="0.25">
      <c r="C29" s="67" t="s">
        <v>1</v>
      </c>
      <c r="D29" s="67"/>
      <c r="F29" s="52" t="s">
        <v>72</v>
      </c>
      <c r="G29" s="52">
        <v>1341</v>
      </c>
      <c r="H29" s="10">
        <f>G29/G28</f>
        <v>1.2747148288973384</v>
      </c>
      <c r="I29" s="10">
        <f>G29*25000</f>
        <v>33525000</v>
      </c>
    </row>
    <row r="30" spans="1:19" s="10" customFormat="1" x14ac:dyDescent="0.25">
      <c r="F30" s="52" t="s">
        <v>73</v>
      </c>
      <c r="G30" s="52">
        <v>22500</v>
      </c>
      <c r="J30" s="67">
        <f>G31+I26</f>
        <v>32412500</v>
      </c>
      <c r="N30" s="10">
        <f>J30/D34</f>
        <v>1.2397617576652753</v>
      </c>
    </row>
    <row r="31" spans="1:19" s="10" customFormat="1" x14ac:dyDescent="0.25">
      <c r="C31" s="68" t="s">
        <v>86</v>
      </c>
      <c r="D31" s="68"/>
      <c r="F31" s="68" t="s">
        <v>74</v>
      </c>
      <c r="G31" s="68">
        <f>G29*G30</f>
        <v>30172500</v>
      </c>
      <c r="H31" s="10" t="e">
        <f>G31/D29</f>
        <v>#DIV/0!</v>
      </c>
      <c r="I31" s="10">
        <f>G31/D34</f>
        <v>1.1540828887977022</v>
      </c>
      <c r="J31" s="67">
        <f>J30*0.9</f>
        <v>29171250</v>
      </c>
    </row>
    <row r="32" spans="1:19" s="10" customFormat="1" x14ac:dyDescent="0.25">
      <c r="C32" s="68" t="s">
        <v>87</v>
      </c>
      <c r="D32" s="68">
        <v>1341</v>
      </c>
      <c r="F32" s="68" t="s">
        <v>24</v>
      </c>
      <c r="G32" s="68">
        <f>G31*90%</f>
        <v>27155250</v>
      </c>
      <c r="J32" s="67">
        <f>J30*0.8</f>
        <v>25930000</v>
      </c>
    </row>
    <row r="33" spans="3:7" s="10" customFormat="1" x14ac:dyDescent="0.25">
      <c r="C33" s="68" t="s">
        <v>88</v>
      </c>
      <c r="D33" s="68">
        <v>19496</v>
      </c>
      <c r="F33" s="68" t="s">
        <v>25</v>
      </c>
      <c r="G33" s="68">
        <f>G31*80%</f>
        <v>24138000</v>
      </c>
    </row>
    <row r="34" spans="3:7" s="10" customFormat="1" x14ac:dyDescent="0.25">
      <c r="C34" s="68" t="s">
        <v>74</v>
      </c>
      <c r="D34" s="68">
        <f>D32*D33</f>
        <v>26144136</v>
      </c>
    </row>
    <row r="35" spans="3:7" s="10" customFormat="1" x14ac:dyDescent="0.25">
      <c r="C35" s="68"/>
      <c r="D35" s="68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4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2024-11-06T10:42:48Z</dcterms:modified>
</cp:coreProperties>
</file>