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ARB Churchgate\Imtiyaz Nadaf\"/>
    </mc:Choice>
  </mc:AlternateContent>
  <xr:revisionPtr revIDLastSave="0" documentId="13_ncr:1_{6297515F-3229-4C8F-8C37-EFA0DA2D4AB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0" i="4" l="1"/>
  <c r="I22" i="4" l="1"/>
  <c r="I23" i="4"/>
  <c r="C3" i="4" l="1"/>
  <c r="C4" i="4"/>
  <c r="C5" i="4"/>
  <c r="C11" i="4"/>
  <c r="C12" i="4"/>
  <c r="C13" i="4"/>
  <c r="C14" i="4"/>
  <c r="C15" i="4"/>
  <c r="C2" i="4"/>
  <c r="Q31" i="4"/>
  <c r="Q30" i="4"/>
  <c r="P5" i="4" l="1"/>
  <c r="O4" i="4"/>
  <c r="P3" i="4"/>
  <c r="P2" i="4"/>
  <c r="U2" i="4"/>
  <c r="T2" i="4"/>
  <c r="I21" i="4"/>
  <c r="Q24" i="4"/>
  <c r="Q25" i="4"/>
  <c r="Q26" i="4"/>
  <c r="Q27" i="4"/>
  <c r="Q28" i="4"/>
  <c r="Q29" i="4"/>
  <c r="Q23" i="4"/>
  <c r="I32" i="4"/>
  <c r="J19" i="4"/>
  <c r="I24" i="4" l="1"/>
  <c r="P12" i="4"/>
  <c r="Q12" i="4" s="1"/>
  <c r="P11" i="4"/>
  <c r="Q11" i="4" s="1"/>
  <c r="P10" i="4"/>
  <c r="P9" i="4"/>
  <c r="Q8" i="4"/>
  <c r="Q7" i="4"/>
  <c r="Q6" i="4"/>
  <c r="Q5" i="4"/>
  <c r="P4" i="4"/>
  <c r="Q4" i="4" s="1"/>
  <c r="Q3" i="4"/>
  <c r="Q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<sst xmlns="http://schemas.openxmlformats.org/spreadsheetml/2006/main" count="31" uniqueCount="28">
  <si>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</si>
  <si>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</si>
  <si>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</si>
  <si>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</si>
  <si>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</si>
  <si>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</si>
  <si>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</si>
  <si>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</si>
  <si>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</si>
  <si>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</si>
  <si>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</si>
  <si>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</si>
  <si>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agreement - 24.07.2014</t>
  </si>
  <si>
    <t>av</t>
  </si>
  <si>
    <t>bua</t>
  </si>
  <si>
    <t>rate</t>
  </si>
  <si>
    <t>fmv</t>
  </si>
  <si>
    <t>sd</t>
  </si>
  <si>
    <t>rd</t>
  </si>
  <si>
    <t>oc - 1994</t>
  </si>
  <si>
    <t>mca</t>
  </si>
  <si>
    <t>ls - 85 lakhs</t>
  </si>
  <si>
    <t xml:space="preserve"> Flat No. 005, Ground Floor, Wing - B, Chandresh Mandir CHSL, Lodha Complex, Village - Bhaynder, Mira Road East</t>
  </si>
  <si>
    <t>19.09.24</t>
  </si>
  <si>
    <t>31.01.24</t>
  </si>
  <si>
    <t>12.08.24</t>
  </si>
  <si>
    <t>29.03.24</t>
  </si>
  <si>
    <t>Built up area (28%)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</si>
</sst>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55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543D5E-7CFC-40E8-A452-F07B2E15C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182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51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B8633D-98DB-4CB2-834D-C93277E41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85820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6F355D-2F9C-45E0-8C80-61AC10FF6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267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488DB1-F708-4981-9ACF-C981CD752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582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</xdr:row>
      <xdr:rowOff>0</xdr:rowOff>
    </xdr:from>
    <xdr:to>
      <xdr:col>16</xdr:col>
      <xdr:colOff>382244</xdr:colOff>
      <xdr:row>53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B009CB-8363-4739-A04E-EFD1AC70B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524000"/>
          <a:ext cx="8916644" cy="8726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439402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E24764-4619-4FF8-96D0-ECCA9B72C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73802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5284B3-E960-4947-A5A5-2E3457B58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8611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07E8C8-5F6B-4149-8F62-2B52318F0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"/>
  <sheetViews>
    <sheetView tabSelected="1" topLeftCell="C1" zoomScaleNormal="100" workbookViewId="0">
      <selection activeCell="X16" sqref="X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27</v>
      </c>
      <c r="D1" s="3" t="s">
        <v>9</v>
      </c>
      <c r="E1" s="3" t="s">
        <v>1</v>
      </c>
      <c r="F1" s="9" t="s">
        <v>8</v>
      </c>
      <c r="G1" s="9" t="s">
        <v>10</v>
      </c>
      <c r="H1" s="9" t="s">
        <v>11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353.40005999999994</v>
      </c>
      <c r="C2" s="4">
        <f>B2*1.28</f>
        <v>452.35207679999991</v>
      </c>
      <c r="D2" s="4">
        <f t="shared" ref="D2:D13" si="2">C2*1.2</f>
        <v>542.82249215999991</v>
      </c>
      <c r="E2" s="5">
        <f t="shared" ref="E2:E13" si="3">R2</f>
        <v>2819000</v>
      </c>
      <c r="F2" s="10">
        <f t="shared" ref="F2:F13" si="4">ROUND((E2/B2),0)</f>
        <v>7977</v>
      </c>
      <c r="G2" s="10">
        <f t="shared" ref="G2:G13" si="5">ROUND((E2/C2),0)</f>
        <v>6232</v>
      </c>
      <c r="H2" s="10">
        <f t="shared" ref="H2:H13" si="6">ROUND((E2/D2),0)</f>
        <v>5193</v>
      </c>
      <c r="I2" s="4" t="e">
        <f>#REF!</f>
        <v>#REF!</v>
      </c>
      <c r="J2" s="4">
        <f t="shared" ref="J2:J13" si="7">S2</f>
        <v>31.59</v>
      </c>
      <c r="O2">
        <v>0</v>
      </c>
      <c r="P2">
        <f>U2*10.764</f>
        <v>424.08007199999992</v>
      </c>
      <c r="Q2">
        <f t="shared" ref="Q2:Q12" si="8">P2/1.2</f>
        <v>353.40005999999994</v>
      </c>
      <c r="R2" s="2">
        <v>2819000</v>
      </c>
      <c r="S2" s="8">
        <v>31.59</v>
      </c>
      <c r="T2" s="8">
        <f>19.52*40%</f>
        <v>7.8079999999999998</v>
      </c>
      <c r="U2">
        <f>T2+S2</f>
        <v>39.397999999999996</v>
      </c>
      <c r="V2" t="s">
        <v>24</v>
      </c>
    </row>
    <row r="3" spans="1:22" x14ac:dyDescent="0.25">
      <c r="A3" s="4">
        <f t="shared" si="0"/>
        <v>0</v>
      </c>
      <c r="B3" s="4">
        <f t="shared" si="1"/>
        <v>416.74619999999999</v>
      </c>
      <c r="C3" s="4">
        <f t="shared" ref="C3:C15" si="9">B3*1.28</f>
        <v>533.43513599999994</v>
      </c>
      <c r="D3" s="4">
        <f t="shared" si="2"/>
        <v>640.12216319999993</v>
      </c>
      <c r="E3" s="5">
        <f t="shared" si="3"/>
        <v>3800000</v>
      </c>
      <c r="F3" s="10">
        <f t="shared" si="4"/>
        <v>9118</v>
      </c>
      <c r="G3" s="10">
        <f t="shared" si="5"/>
        <v>7124</v>
      </c>
      <c r="H3" s="10">
        <f t="shared" si="6"/>
        <v>5936</v>
      </c>
      <c r="I3" s="4" t="e">
        <f>#REF!</f>
        <v>#REF!</v>
      </c>
      <c r="J3" s="4" t="str">
        <f t="shared" si="7"/>
        <v>19.09.24</v>
      </c>
      <c r="O3">
        <v>0</v>
      </c>
      <c r="P3">
        <f>46.46*10.764</f>
        <v>500.09544</v>
      </c>
      <c r="Q3">
        <f t="shared" si="8"/>
        <v>416.74619999999999</v>
      </c>
      <c r="R3" s="2">
        <v>3800000</v>
      </c>
      <c r="S3" s="8" t="s">
        <v>23</v>
      </c>
      <c r="T3" s="8"/>
    </row>
    <row r="4" spans="1:22" x14ac:dyDescent="0.25">
      <c r="A4" s="4">
        <f t="shared" si="0"/>
        <v>0</v>
      </c>
      <c r="B4" s="4">
        <f t="shared" si="1"/>
        <v>312.60449999999997</v>
      </c>
      <c r="C4" s="4">
        <f t="shared" si="9"/>
        <v>400.13376</v>
      </c>
      <c r="D4" s="4">
        <f t="shared" si="2"/>
        <v>480.16051199999998</v>
      </c>
      <c r="E4" s="5">
        <f t="shared" si="3"/>
        <v>3500000</v>
      </c>
      <c r="F4" s="10">
        <f t="shared" si="4"/>
        <v>11196</v>
      </c>
      <c r="G4" s="15">
        <f t="shared" si="5"/>
        <v>8747</v>
      </c>
      <c r="H4" s="10">
        <f t="shared" si="6"/>
        <v>7289</v>
      </c>
      <c r="I4" s="4" t="e">
        <f>#REF!</f>
        <v>#REF!</v>
      </c>
      <c r="J4" s="4" t="str">
        <f t="shared" si="7"/>
        <v>12.08.24</v>
      </c>
      <c r="O4">
        <f>41.82*10.764</f>
        <v>450.15047999999996</v>
      </c>
      <c r="P4">
        <f t="shared" ref="P4:P12" si="10">O4/1.2</f>
        <v>375.12539999999996</v>
      </c>
      <c r="Q4">
        <f t="shared" si="8"/>
        <v>312.60449999999997</v>
      </c>
      <c r="R4" s="2">
        <v>3500000</v>
      </c>
      <c r="S4" s="8" t="s">
        <v>25</v>
      </c>
      <c r="T4" s="8"/>
    </row>
    <row r="5" spans="1:22" x14ac:dyDescent="0.25">
      <c r="A5" s="4">
        <f t="shared" si="0"/>
        <v>0</v>
      </c>
      <c r="B5" s="4">
        <f t="shared" si="1"/>
        <v>254.2098</v>
      </c>
      <c r="C5" s="4">
        <f t="shared" si="9"/>
        <v>325.38854400000002</v>
      </c>
      <c r="D5" s="4">
        <f t="shared" si="2"/>
        <v>390.46625280000001</v>
      </c>
      <c r="E5" s="5">
        <f t="shared" si="3"/>
        <v>2800000</v>
      </c>
      <c r="F5" s="10">
        <f t="shared" si="4"/>
        <v>11015</v>
      </c>
      <c r="G5" s="15">
        <f t="shared" si="5"/>
        <v>8605</v>
      </c>
      <c r="H5" s="10">
        <f t="shared" si="6"/>
        <v>7171</v>
      </c>
      <c r="I5" s="4" t="e">
        <f>#REF!</f>
        <v>#REF!</v>
      </c>
      <c r="J5" s="4" t="str">
        <f t="shared" si="7"/>
        <v>29.03.24</v>
      </c>
      <c r="O5">
        <v>0</v>
      </c>
      <c r="P5">
        <f>28.34*10.764</f>
        <v>305.05176</v>
      </c>
      <c r="Q5">
        <f t="shared" si="8"/>
        <v>254.2098</v>
      </c>
      <c r="R5" s="2">
        <v>2800000</v>
      </c>
      <c r="S5" s="8" t="s">
        <v>26</v>
      </c>
      <c r="T5" s="8"/>
    </row>
    <row r="6" spans="1:22" x14ac:dyDescent="0.25">
      <c r="A6" s="4">
        <f t="shared" si="0"/>
        <v>0</v>
      </c>
      <c r="B6" s="4">
        <f t="shared" si="1"/>
        <v>512.5</v>
      </c>
      <c r="C6" s="4">
        <f t="shared" si="9"/>
        <v>656</v>
      </c>
      <c r="D6" s="4">
        <f t="shared" si="2"/>
        <v>787.19999999999993</v>
      </c>
      <c r="E6" s="5">
        <f t="shared" si="3"/>
        <v>5400000</v>
      </c>
      <c r="F6" s="10">
        <f t="shared" si="4"/>
        <v>10537</v>
      </c>
      <c r="G6" s="10">
        <f t="shared" si="5"/>
        <v>8232</v>
      </c>
      <c r="H6" s="10">
        <f t="shared" si="6"/>
        <v>6860</v>
      </c>
      <c r="I6" s="4" t="e">
        <f>#REF!</f>
        <v>#REF!</v>
      </c>
      <c r="J6" s="4">
        <f t="shared" si="7"/>
        <v>0</v>
      </c>
      <c r="O6">
        <v>0</v>
      </c>
      <c r="P6">
        <v>615</v>
      </c>
      <c r="Q6">
        <f t="shared" si="8"/>
        <v>512.5</v>
      </c>
      <c r="R6" s="2">
        <v>5400000</v>
      </c>
      <c r="S6" s="8"/>
      <c r="T6" s="8"/>
    </row>
    <row r="7" spans="1:22" x14ac:dyDescent="0.25">
      <c r="A7" s="4">
        <f t="shared" si="0"/>
        <v>0</v>
      </c>
      <c r="B7" s="4">
        <f t="shared" si="1"/>
        <v>395.83333333333337</v>
      </c>
      <c r="C7" s="4">
        <f t="shared" si="9"/>
        <v>506.66666666666674</v>
      </c>
      <c r="D7" s="4">
        <f t="shared" si="2"/>
        <v>608.00000000000011</v>
      </c>
      <c r="E7" s="5">
        <f t="shared" si="3"/>
        <v>4500000</v>
      </c>
      <c r="F7" s="10">
        <f t="shared" si="4"/>
        <v>11368</v>
      </c>
      <c r="G7" s="15">
        <f t="shared" si="5"/>
        <v>8882</v>
      </c>
      <c r="H7" s="10">
        <f t="shared" si="6"/>
        <v>7401</v>
      </c>
      <c r="I7" s="4" t="e">
        <f>#REF!</f>
        <v>#REF!</v>
      </c>
      <c r="J7" s="4">
        <f t="shared" si="7"/>
        <v>0</v>
      </c>
      <c r="O7">
        <v>0</v>
      </c>
      <c r="P7">
        <v>475</v>
      </c>
      <c r="Q7">
        <f t="shared" si="8"/>
        <v>395.83333333333337</v>
      </c>
      <c r="R7" s="2">
        <v>4500000</v>
      </c>
      <c r="S7" s="8"/>
      <c r="T7" s="8"/>
    </row>
    <row r="8" spans="1:22" x14ac:dyDescent="0.25">
      <c r="A8" s="4">
        <f t="shared" si="0"/>
        <v>0</v>
      </c>
      <c r="B8" s="4">
        <f t="shared" si="1"/>
        <v>395.83333333333337</v>
      </c>
      <c r="C8" s="4">
        <f t="shared" si="9"/>
        <v>506.66666666666674</v>
      </c>
      <c r="D8" s="4">
        <f t="shared" si="2"/>
        <v>608.00000000000011</v>
      </c>
      <c r="E8" s="5">
        <f t="shared" si="3"/>
        <v>5000000</v>
      </c>
      <c r="F8" s="10">
        <f t="shared" si="4"/>
        <v>12632</v>
      </c>
      <c r="G8" s="15">
        <f t="shared" si="5"/>
        <v>9868</v>
      </c>
      <c r="H8" s="10">
        <f t="shared" si="6"/>
        <v>8224</v>
      </c>
      <c r="I8" s="4" t="e">
        <f>#REF!</f>
        <v>#REF!</v>
      </c>
      <c r="J8" s="4">
        <f t="shared" si="7"/>
        <v>0</v>
      </c>
      <c r="O8">
        <v>0</v>
      </c>
      <c r="P8">
        <v>475</v>
      </c>
      <c r="Q8">
        <f t="shared" si="8"/>
        <v>395.83333333333337</v>
      </c>
      <c r="R8" s="2">
        <v>5000000</v>
      </c>
      <c r="S8" s="8"/>
      <c r="T8" s="8"/>
    </row>
    <row r="9" spans="1:22" x14ac:dyDescent="0.25">
      <c r="A9" s="4">
        <f t="shared" si="0"/>
        <v>0</v>
      </c>
      <c r="B9" s="4">
        <f t="shared" si="1"/>
        <v>385</v>
      </c>
      <c r="C9" s="4">
        <f t="shared" si="9"/>
        <v>492.8</v>
      </c>
      <c r="D9" s="4">
        <f t="shared" si="2"/>
        <v>591.36</v>
      </c>
      <c r="E9" s="5">
        <f t="shared" si="3"/>
        <v>3000000</v>
      </c>
      <c r="F9" s="10">
        <f t="shared" si="4"/>
        <v>7792</v>
      </c>
      <c r="G9" s="10">
        <f t="shared" si="5"/>
        <v>6088</v>
      </c>
      <c r="H9" s="10">
        <f t="shared" si="6"/>
        <v>5073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385</v>
      </c>
      <c r="R9" s="2">
        <v>3000000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22</v>
      </c>
    </row>
    <row r="19" spans="7:24" x14ac:dyDescent="0.25">
      <c r="H19" t="s">
        <v>14</v>
      </c>
      <c r="I19">
        <v>695</v>
      </c>
      <c r="J19">
        <f>64.59*10.764</f>
        <v>695.24675999999999</v>
      </c>
    </row>
    <row r="20" spans="7:24" x14ac:dyDescent="0.25">
      <c r="H20" t="s">
        <v>15</v>
      </c>
      <c r="I20">
        <v>8500</v>
      </c>
    </row>
    <row r="21" spans="7:24" x14ac:dyDescent="0.25">
      <c r="H21" t="s">
        <v>16</v>
      </c>
      <c r="I21">
        <f>I20*I19</f>
        <v>5907500</v>
      </c>
    </row>
    <row r="22" spans="7:24" x14ac:dyDescent="0.25">
      <c r="G22" s="6"/>
      <c r="H22" s="6"/>
      <c r="I22">
        <f>I21*10%</f>
        <v>590750</v>
      </c>
      <c r="O22" t="s">
        <v>20</v>
      </c>
    </row>
    <row r="23" spans="7:24" x14ac:dyDescent="0.25">
      <c r="I23">
        <f>I21*10%</f>
        <v>590750</v>
      </c>
      <c r="O23">
        <v>8.5</v>
      </c>
      <c r="P23">
        <v>13.7</v>
      </c>
      <c r="Q23">
        <f>P23*O23</f>
        <v>116.44999999999999</v>
      </c>
    </row>
    <row r="24" spans="7:24" x14ac:dyDescent="0.25">
      <c r="I24">
        <f>I21-I23-I22</f>
        <v>4726000</v>
      </c>
      <c r="J24" t="s">
        <v>21</v>
      </c>
      <c r="O24">
        <v>9.1999999999999993</v>
      </c>
      <c r="P24" s="11">
        <v>13.6</v>
      </c>
      <c r="Q24">
        <f t="shared" ref="Q24" si="21">P24*O24</f>
        <v>125.11999999999999</v>
      </c>
      <c r="R24" s="13"/>
      <c r="T24" s="11"/>
      <c r="U24" s="11"/>
      <c r="V24" s="11"/>
      <c r="W24" s="11"/>
      <c r="X24" s="11"/>
    </row>
    <row r="25" spans="7:24" x14ac:dyDescent="0.25">
      <c r="O25">
        <v>8.6999999999999993</v>
      </c>
      <c r="P25" s="11">
        <v>6.5</v>
      </c>
      <c r="Q25">
        <f>P25*O25</f>
        <v>56.55</v>
      </c>
      <c r="R25" s="13"/>
      <c r="T25" s="11"/>
      <c r="U25" s="11"/>
      <c r="V25" s="11"/>
      <c r="W25" s="11"/>
      <c r="X25" s="11"/>
    </row>
    <row r="26" spans="7:24" x14ac:dyDescent="0.25">
      <c r="O26">
        <v>6.2</v>
      </c>
      <c r="P26" s="11">
        <v>3.2</v>
      </c>
      <c r="Q26">
        <f>P26*O26</f>
        <v>19.840000000000003</v>
      </c>
      <c r="R26" s="13"/>
      <c r="T26" s="11"/>
      <c r="U26" s="11"/>
      <c r="V26" s="11"/>
      <c r="W26" s="11"/>
      <c r="X26" s="11"/>
    </row>
    <row r="27" spans="7:24" x14ac:dyDescent="0.25">
      <c r="O27">
        <v>3.9</v>
      </c>
      <c r="P27" s="11">
        <v>2.8</v>
      </c>
      <c r="Q27">
        <f>P27*O27</f>
        <v>10.92</v>
      </c>
      <c r="R27" s="13"/>
      <c r="T27" s="11"/>
      <c r="U27" s="11"/>
      <c r="V27" s="11"/>
      <c r="W27" s="11"/>
      <c r="X27" s="11"/>
    </row>
    <row r="28" spans="7:24" x14ac:dyDescent="0.25">
      <c r="H28" t="s">
        <v>12</v>
      </c>
      <c r="J28" t="s">
        <v>19</v>
      </c>
      <c r="O28">
        <v>17.8</v>
      </c>
      <c r="P28" s="11">
        <v>10.8</v>
      </c>
      <c r="Q28">
        <f>P28*O28</f>
        <v>192.24</v>
      </c>
      <c r="R28" s="14"/>
      <c r="T28" s="14"/>
      <c r="U28" s="14"/>
      <c r="V28" s="11"/>
      <c r="W28" s="11"/>
      <c r="X28" s="11"/>
    </row>
    <row r="29" spans="7:24" x14ac:dyDescent="0.25">
      <c r="H29" t="s">
        <v>13</v>
      </c>
      <c r="I29">
        <v>4000000</v>
      </c>
      <c r="O29">
        <v>2.8</v>
      </c>
      <c r="P29" s="11">
        <v>7.8</v>
      </c>
      <c r="Q29">
        <f>P29*O29</f>
        <v>21.84</v>
      </c>
      <c r="R29" s="11"/>
      <c r="T29" s="11"/>
      <c r="U29" s="11"/>
      <c r="V29" s="11"/>
      <c r="W29" s="11"/>
      <c r="X29" s="11"/>
    </row>
    <row r="30" spans="7:24" x14ac:dyDescent="0.25">
      <c r="H30" t="s">
        <v>17</v>
      </c>
      <c r="I30">
        <v>240000</v>
      </c>
      <c r="P30" s="11"/>
      <c r="Q30" s="11">
        <f>SUM(Q23:Q29)</f>
        <v>542.96000000000015</v>
      </c>
      <c r="R30" s="11"/>
      <c r="T30" s="11"/>
      <c r="U30" s="11"/>
      <c r="V30" s="11"/>
      <c r="W30" s="11"/>
      <c r="X30" s="11"/>
    </row>
    <row r="31" spans="7:24" x14ac:dyDescent="0.25">
      <c r="H31" t="s">
        <v>18</v>
      </c>
      <c r="I31">
        <v>30000</v>
      </c>
      <c r="P31" s="11"/>
      <c r="Q31" s="11">
        <f>I19/Q30</f>
        <v>1.2800206276705464</v>
      </c>
      <c r="R31" s="12"/>
      <c r="T31" s="12"/>
      <c r="U31" s="12"/>
      <c r="V31" s="11"/>
      <c r="W31" s="11"/>
      <c r="X31" s="11"/>
    </row>
    <row r="32" spans="7:24" x14ac:dyDescent="0.25">
      <c r="I32">
        <f>SUM(I29:I31)</f>
        <v>4270000</v>
      </c>
      <c r="R32" s="11"/>
      <c r="T32" s="11"/>
      <c r="U32" s="11"/>
      <c r="V32" s="11"/>
      <c r="W32" s="11"/>
      <c r="X32" s="11"/>
    </row>
    <row r="33" spans="16:24" x14ac:dyDescent="0.25">
      <c r="R33" s="11"/>
      <c r="T33" s="11"/>
      <c r="U33" s="11"/>
      <c r="V33" s="11"/>
      <c r="W33" s="11"/>
      <c r="X33" s="11"/>
    </row>
    <row r="34" spans="16:24" x14ac:dyDescent="0.25">
      <c r="R34" s="11"/>
      <c r="T34" s="11"/>
      <c r="U34" s="11"/>
      <c r="V34" s="11"/>
      <c r="W34" s="11"/>
      <c r="X34" s="11"/>
    </row>
    <row r="35" spans="16:24" x14ac:dyDescent="0.25">
      <c r="P35" s="11"/>
      <c r="Q35" s="11"/>
      <c r="R35" s="11"/>
      <c r="S35" s="6"/>
      <c r="T35" s="11"/>
      <c r="U35" s="11"/>
      <c r="V35" s="11"/>
      <c r="W35" s="11"/>
      <c r="X35" s="11"/>
    </row>
    <row r="36" spans="16:24" x14ac:dyDescent="0.25">
      <c r="P36" s="11"/>
      <c r="Q36" s="11"/>
      <c r="R36" s="11"/>
      <c r="S36" s="6"/>
      <c r="T36" s="11"/>
      <c r="U36" s="11"/>
      <c r="V36" s="11"/>
      <c r="W36" s="11"/>
      <c r="X36" s="11"/>
    </row>
    <row r="37" spans="16:24" x14ac:dyDescent="0.25">
      <c r="Q37" s="11"/>
      <c r="R37" s="11"/>
    </row>
    <row r="38" spans="16:24" x14ac:dyDescent="0.25">
      <c r="Q38" s="11"/>
      <c r="R38" s="11"/>
      <c r="T38" s="6"/>
    </row>
    <row r="39" spans="16:24" x14ac:dyDescent="0.25">
      <c r="P39" s="11"/>
      <c r="Q39" s="11"/>
      <c r="R39" s="11"/>
      <c r="S39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C9" sqref="C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2024-10-19T08:56:04Z</dcterms:modified>
</cp:coreProperties>
</file>