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Sushilkumar Jagdish Gade  - BOM\"/>
    </mc:Choice>
  </mc:AlternateContent>
  <xr:revisionPtr revIDLastSave="0" documentId="13_ncr:1_{182E6D9B-1A86-4DAC-935D-EAC04CC10C4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W38" i="4" l="1"/>
  <c r="W37" i="4" l="1"/>
  <c r="T13" i="24" l="1"/>
  <c r="U15" i="23"/>
  <c r="U17" i="22"/>
  <c r="F38" i="4" l="1"/>
  <c r="F37" i="4"/>
  <c r="F39" i="4" l="1"/>
  <c r="N37" i="15"/>
  <c r="O32" i="15"/>
  <c r="E39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9" i="4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<sst xmlns="http://schemas.openxmlformats.org/spreadsheetml/2006/main" count="50" uniqueCount="44">
  <si>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</si>
  <si>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</si>
  <si>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</si>
  <si>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</si>
  <si>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</si>
  <si>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</si>
  <si>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</si>
  <si>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</si>
  <si>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</si>
  <si>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</si>
  <si>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</si>
  <si>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</si>
  <si>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</si>
  <si>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</si>
  <si>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</si>
  <si>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</si>
  <si>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</si>
  <si>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</si>
  <si>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</si>
  <si>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</si>
  <si>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</si>
  <si>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</si>
  <si>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</si>
  <si>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</si>
  <si>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</si>
  <si>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</si>
  <si>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</si>
  <si>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</si>
  <si>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</si>
  <si>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</si>
  <si>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</si>
  <si>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</si>
  <si>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</si>
  <si>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</si>
  <si>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</si>
  <si>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</si>
  <si>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</si>
  <si>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</si>
  <si>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</si>
  <si>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</si>
  <si>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</si>
  <si>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Agree CA</t>
  </si>
  <si>
    <t>EBVT</t>
  </si>
  <si>
    <t>Bank Of Maharashtra ( Ghodbunder Road Branch ) - Sushilkumar Jagdish Gade &amp; Nikita Sushilkumar Gade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</si>
</sst>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420775</xdr:colOff>
      <xdr:row>29</xdr:row>
      <xdr:rowOff>153166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1D1EF-BA3C-4747-8720-5FCAA5038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03175" cy="54871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248876</xdr:colOff>
      <xdr:row>42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378E3-BC68-46E1-A870-84C296A2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83276" cy="767822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248876</xdr:colOff>
      <xdr:row>42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7F2880-4BFB-48B5-A239-D0E78B0B5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83276" cy="76877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41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A9689A-538F-4A18-8485-386EEFBD3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77163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31</xdr:row>
      <xdr:rowOff>134193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7215D5-5F9C-4CD0-835C-C3443A272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6039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316071</xdr:colOff>
      <xdr:row>34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570D6-51D3-423F-BD61-988BBD30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08071" cy="54585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588432</xdr:colOff>
      <xdr:row>4</xdr:row>
      <xdr:rowOff>123824</xdr:rowOff>
    </xdr:from>
    <xdr:to>
      <xdr:col>23</xdr:col>
      <xdr:colOff>142875</xdr:colOff>
      <xdr:row>28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695C5C-F35C-4F96-A127-DC02D795F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447" r="811" b="28539"/>
        <a:stretch/>
      </xdr:blipFill>
      <xdr:spPr>
        <a:xfrm>
          <a:off x="2417232" y="885824"/>
          <a:ext cx="12527493" cy="44767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40062</xdr:colOff>
      <xdr:row>39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9FD53-E3B2-4026-9DDC-E709F167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60862" cy="69256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363957</xdr:colOff>
      <xdr:row>43</xdr:row>
      <xdr:rowOff>19963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43DC6-0216-4762-9418-B0BE6168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384757" cy="68779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211196</xdr:colOff>
      <xdr:row>32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1DB44-5B07-4E7E-B59D-19D23A808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793596" cy="6125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535091</xdr:colOff>
      <xdr:row>47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A518F6-2A39-4BA4-B0BC-CB40B4B58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17491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306459</xdr:colOff>
      <xdr:row>48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ABC5F-203A-4780-9049-2460105B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88859" cy="90214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542925</xdr:colOff>
      <xdr:row>7</xdr:row>
      <xdr:rowOff>34674</xdr:rowOff>
    </xdr:from>
    <xdr:to>
      <xdr:col>22</xdr:col>
      <xdr:colOff>438641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752AF-3618-4231-B8C3-A065245B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368174"/>
          <a:ext cx="10258916" cy="5394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U28" sqref="U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s="46" customFormat="1" x14ac:dyDescent="0.25">
      <c r="A3" s="9">
        <f t="shared" ref="A3:A14" si="0">N3</f>
        <v>0</v>
      </c>
      <c r="B3" s="9">
        <f t="shared" ref="B3:B14" si="1">Q3</f>
        <v>440</v>
      </c>
      <c r="C3" s="9">
        <f>B3*1.2</f>
        <v>528</v>
      </c>
      <c r="D3" s="9">
        <f t="shared" ref="D3:D14" si="2">C3*1.2</f>
        <v>633.6</v>
      </c>
      <c r="E3" s="45">
        <f t="shared" ref="E3:E14" si="3">R3</f>
        <v>6920000</v>
      </c>
      <c r="F3" s="9">
        <f t="shared" ref="F3:F14" si="4">ROUND((E3/B3),0)</f>
        <v>15727</v>
      </c>
      <c r="G3" s="9">
        <f t="shared" ref="G3:G14" si="5">ROUND((E3/C3),0)</f>
        <v>13106</v>
      </c>
      <c r="H3" s="9">
        <f t="shared" ref="H3:H14" si="6">ROUND((E3/D3),0)</f>
        <v>10922</v>
      </c>
      <c r="I3" s="9" t="e">
        <f>#REF!</f>
        <v>#REF!</v>
      </c>
      <c r="J3" s="9">
        <f t="shared" ref="J3:J14" si="7">S3</f>
        <v>0</v>
      </c>
      <c r="O3" s="46">
        <v>0</v>
      </c>
      <c r="P3" s="46">
        <f t="shared" ref="P3:Q14" si="8">O3/1.2</f>
        <v>0</v>
      </c>
      <c r="Q3" s="46">
        <v>440</v>
      </c>
      <c r="R3" s="47">
        <v>6920000</v>
      </c>
    </row>
    <row r="4" spans="1:20" x14ac:dyDescent="0.25">
      <c r="A4" s="4">
        <f t="shared" ref="A4:A9" si="9">N4</f>
        <v>0</v>
      </c>
      <c r="B4" s="4">
        <f t="shared" ref="B4:B9" si="10">Q4</f>
        <v>735</v>
      </c>
      <c r="C4" s="4">
        <f t="shared" ref="C4:C9" si="11">B4*1.2</f>
        <v>882</v>
      </c>
      <c r="D4" s="4">
        <f t="shared" ref="D4:D9" si="12">C4*1.2</f>
        <v>1058.3999999999999</v>
      </c>
      <c r="E4" s="5">
        <f t="shared" ref="E4:E9" si="13">R4</f>
        <v>11500000</v>
      </c>
      <c r="F4" s="9">
        <f t="shared" ref="F4:F9" si="14">ROUND((E4/B4),0)</f>
        <v>15646</v>
      </c>
      <c r="G4" s="9">
        <f t="shared" ref="G4:G9" si="15">ROUND((E4/C4),0)</f>
        <v>13039</v>
      </c>
      <c r="H4" s="9">
        <f t="shared" ref="H4:H9" si="16">ROUND((E4/D4),0)</f>
        <v>10865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735</v>
      </c>
      <c r="R4" s="2">
        <v>11500000</v>
      </c>
    </row>
    <row r="5" spans="1:20" s="44" customFormat="1" x14ac:dyDescent="0.25">
      <c r="A5" s="42">
        <f t="shared" si="9"/>
        <v>0</v>
      </c>
      <c r="B5" s="42">
        <f t="shared" si="10"/>
        <v>453</v>
      </c>
      <c r="C5" s="42">
        <f t="shared" si="11"/>
        <v>543.6</v>
      </c>
      <c r="D5" s="42">
        <f t="shared" si="12"/>
        <v>652.32000000000005</v>
      </c>
      <c r="E5" s="43">
        <f t="shared" si="13"/>
        <v>7894500</v>
      </c>
      <c r="F5" s="42">
        <f t="shared" si="14"/>
        <v>17427</v>
      </c>
      <c r="G5" s="42">
        <f t="shared" si="15"/>
        <v>14523</v>
      </c>
      <c r="H5" s="42">
        <f t="shared" si="16"/>
        <v>12102</v>
      </c>
      <c r="I5" s="42" t="e">
        <f>#REF!</f>
        <v>#REF!</v>
      </c>
      <c r="J5" s="42">
        <f t="shared" si="17"/>
        <v>0</v>
      </c>
      <c r="O5" s="44">
        <v>0</v>
      </c>
      <c r="P5" s="44">
        <f t="shared" si="18"/>
        <v>0</v>
      </c>
      <c r="Q5" s="44">
        <v>453</v>
      </c>
      <c r="R5" s="41">
        <v>7894500</v>
      </c>
    </row>
    <row r="6" spans="1:20" s="44" customFormat="1" x14ac:dyDescent="0.25">
      <c r="A6" s="42">
        <f t="shared" si="9"/>
        <v>0</v>
      </c>
      <c r="B6" s="42">
        <f t="shared" si="10"/>
        <v>453</v>
      </c>
      <c r="C6" s="42">
        <f t="shared" si="11"/>
        <v>543.6</v>
      </c>
      <c r="D6" s="42">
        <f t="shared" si="12"/>
        <v>652.32000000000005</v>
      </c>
      <c r="E6" s="43">
        <f t="shared" si="13"/>
        <v>7894500</v>
      </c>
      <c r="F6" s="42">
        <f t="shared" si="14"/>
        <v>17427</v>
      </c>
      <c r="G6" s="42">
        <f t="shared" si="15"/>
        <v>14523</v>
      </c>
      <c r="H6" s="42">
        <f t="shared" si="16"/>
        <v>12102</v>
      </c>
      <c r="I6" s="42" t="e">
        <f>#REF!</f>
        <v>#REF!</v>
      </c>
      <c r="J6" s="42">
        <f t="shared" si="17"/>
        <v>0</v>
      </c>
      <c r="O6" s="44">
        <v>0</v>
      </c>
      <c r="P6" s="44">
        <f t="shared" si="18"/>
        <v>0</v>
      </c>
      <c r="Q6" s="44">
        <v>453</v>
      </c>
      <c r="R6" s="41">
        <v>7894500</v>
      </c>
    </row>
    <row r="7" spans="1:20" x14ac:dyDescent="0.25">
      <c r="A7" s="4">
        <f t="shared" si="9"/>
        <v>0</v>
      </c>
      <c r="B7" s="4">
        <f t="shared" si="10"/>
        <v>659</v>
      </c>
      <c r="C7" s="4">
        <f t="shared" si="11"/>
        <v>790.8</v>
      </c>
      <c r="D7" s="4">
        <f t="shared" si="12"/>
        <v>948.95999999999992</v>
      </c>
      <c r="E7" s="5">
        <f t="shared" si="13"/>
        <v>10730000</v>
      </c>
      <c r="F7" s="9">
        <f t="shared" si="14"/>
        <v>16282</v>
      </c>
      <c r="G7" s="9">
        <f t="shared" si="15"/>
        <v>13569</v>
      </c>
      <c r="H7" s="9">
        <f t="shared" si="16"/>
        <v>11307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659</v>
      </c>
      <c r="R7" s="2">
        <v>10730000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s="46" customFormat="1" x14ac:dyDescent="0.25">
      <c r="A16" s="9">
        <f t="shared" ref="A16:A28" si="32">N16</f>
        <v>0</v>
      </c>
      <c r="B16" s="9">
        <f t="shared" ref="B16:B28" si="33">Q16</f>
        <v>446</v>
      </c>
      <c r="C16" s="9">
        <f>B16*1.2</f>
        <v>535.19999999999993</v>
      </c>
      <c r="D16" s="9">
        <f t="shared" ref="D16:D28" si="34">C16*1.2</f>
        <v>642.2399999999999</v>
      </c>
      <c r="E16" s="45">
        <f t="shared" ref="E16:E28" si="35">R16</f>
        <v>8900000</v>
      </c>
      <c r="F16" s="9">
        <f t="shared" ref="F16:F28" si="36">ROUND((E16/B16),0)</f>
        <v>19955</v>
      </c>
      <c r="G16" s="9">
        <f t="shared" ref="G16:G28" si="37">ROUND((E16/C16),0)</f>
        <v>16629</v>
      </c>
      <c r="H16" s="9">
        <f t="shared" ref="H16:H28" si="38">ROUND((E16/D16),0)</f>
        <v>13858</v>
      </c>
      <c r="I16" s="9" t="e">
        <f>#REF!</f>
        <v>#REF!</v>
      </c>
      <c r="J16" s="9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446</v>
      </c>
      <c r="R16" s="47">
        <v>8900000</v>
      </c>
    </row>
    <row r="17" spans="1:24" s="46" customFormat="1" x14ac:dyDescent="0.25">
      <c r="A17" s="9">
        <f t="shared" si="32"/>
        <v>0</v>
      </c>
      <c r="B17" s="9">
        <f t="shared" si="33"/>
        <v>418</v>
      </c>
      <c r="C17" s="9">
        <f t="shared" ref="C17:C28" si="41">B17*1.2</f>
        <v>501.59999999999997</v>
      </c>
      <c r="D17" s="9">
        <f t="shared" si="34"/>
        <v>601.91999999999996</v>
      </c>
      <c r="E17" s="45">
        <f t="shared" si="35"/>
        <v>7600000</v>
      </c>
      <c r="F17" s="9">
        <f t="shared" si="36"/>
        <v>18182</v>
      </c>
      <c r="G17" s="9">
        <f t="shared" si="37"/>
        <v>15152</v>
      </c>
      <c r="H17" s="9">
        <f t="shared" si="38"/>
        <v>12626</v>
      </c>
      <c r="I17" s="9" t="e">
        <f>#REF!</f>
        <v>#REF!</v>
      </c>
      <c r="J17" s="9">
        <f t="shared" si="39"/>
        <v>0</v>
      </c>
      <c r="O17" s="46">
        <v>0</v>
      </c>
      <c r="P17" s="46">
        <f t="shared" si="40"/>
        <v>0</v>
      </c>
      <c r="Q17" s="46">
        <v>418</v>
      </c>
      <c r="R17" s="47">
        <v>7600000</v>
      </c>
    </row>
    <row r="18" spans="1:24" x14ac:dyDescent="0.25">
      <c r="A18" s="4">
        <f t="shared" si="32"/>
        <v>0</v>
      </c>
      <c r="B18" s="4">
        <f t="shared" si="33"/>
        <v>472</v>
      </c>
      <c r="C18" s="4">
        <f t="shared" si="41"/>
        <v>566.4</v>
      </c>
      <c r="D18" s="4">
        <f t="shared" si="34"/>
        <v>679.68</v>
      </c>
      <c r="E18" s="5">
        <f t="shared" si="35"/>
        <v>8000000</v>
      </c>
      <c r="F18" s="9">
        <f t="shared" si="36"/>
        <v>16949</v>
      </c>
      <c r="G18" s="9">
        <f t="shared" si="37"/>
        <v>14124</v>
      </c>
      <c r="H18" s="9">
        <f t="shared" si="38"/>
        <v>11770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472</v>
      </c>
      <c r="R18" s="2">
        <v>8000000</v>
      </c>
    </row>
    <row r="19" spans="1:24" x14ac:dyDescent="0.25">
      <c r="A19" s="4">
        <f t="shared" si="32"/>
        <v>0</v>
      </c>
      <c r="B19" s="4">
        <f t="shared" si="33"/>
        <v>472</v>
      </c>
      <c r="C19" s="4">
        <f t="shared" si="41"/>
        <v>566.4</v>
      </c>
      <c r="D19" s="4">
        <f t="shared" si="34"/>
        <v>679.68</v>
      </c>
      <c r="E19" s="5">
        <f t="shared" si="35"/>
        <v>8300000</v>
      </c>
      <c r="F19" s="9">
        <f t="shared" si="36"/>
        <v>17585</v>
      </c>
      <c r="G19" s="9">
        <f t="shared" si="37"/>
        <v>14654</v>
      </c>
      <c r="H19" s="9">
        <f t="shared" si="38"/>
        <v>12212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472</v>
      </c>
      <c r="R19" s="2">
        <v>8300000</v>
      </c>
    </row>
    <row r="20" spans="1:24" x14ac:dyDescent="0.25">
      <c r="A20" s="4">
        <f t="shared" si="32"/>
        <v>0</v>
      </c>
      <c r="B20" s="4">
        <f t="shared" si="33"/>
        <v>432</v>
      </c>
      <c r="C20" s="4">
        <f t="shared" si="41"/>
        <v>518.4</v>
      </c>
      <c r="D20" s="4">
        <f t="shared" si="34"/>
        <v>622.07999999999993</v>
      </c>
      <c r="E20" s="5">
        <f t="shared" si="35"/>
        <v>7520000</v>
      </c>
      <c r="F20" s="9">
        <f t="shared" si="36"/>
        <v>17407</v>
      </c>
      <c r="G20" s="9">
        <f t="shared" si="37"/>
        <v>14506</v>
      </c>
      <c r="H20" s="9">
        <f t="shared" si="38"/>
        <v>12088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432</v>
      </c>
      <c r="R20" s="2">
        <v>7520000</v>
      </c>
    </row>
    <row r="21" spans="1:24" x14ac:dyDescent="0.25">
      <c r="A21" s="4">
        <f t="shared" si="32"/>
        <v>0</v>
      </c>
      <c r="B21" s="4">
        <f t="shared" si="33"/>
        <v>950</v>
      </c>
      <c r="C21" s="4">
        <f t="shared" si="41"/>
        <v>1140</v>
      </c>
      <c r="D21" s="4">
        <f t="shared" si="34"/>
        <v>1368</v>
      </c>
      <c r="E21" s="5">
        <f t="shared" si="35"/>
        <v>18800000</v>
      </c>
      <c r="F21" s="9">
        <f t="shared" si="36"/>
        <v>19789</v>
      </c>
      <c r="G21" s="9">
        <f t="shared" si="37"/>
        <v>16491</v>
      </c>
      <c r="H21" s="9">
        <f t="shared" si="38"/>
        <v>13743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950</v>
      </c>
      <c r="R21" s="2">
        <v>18800000</v>
      </c>
    </row>
    <row r="22" spans="1:24" s="44" customFormat="1" x14ac:dyDescent="0.25">
      <c r="A22" s="42">
        <f t="shared" ref="A22:A24" si="42">N22</f>
        <v>0</v>
      </c>
      <c r="B22" s="42">
        <f t="shared" ref="B22:B24" si="43">Q22</f>
        <v>958</v>
      </c>
      <c r="C22" s="42">
        <f t="shared" ref="C22:C24" si="44">B22*1.2</f>
        <v>1149.5999999999999</v>
      </c>
      <c r="D22" s="42">
        <f t="shared" ref="D22:D24" si="45">C22*1.2</f>
        <v>1379.5199999999998</v>
      </c>
      <c r="E22" s="43">
        <f t="shared" ref="E22:E24" si="46">R22</f>
        <v>20500000</v>
      </c>
      <c r="F22" s="42">
        <f t="shared" ref="F22:F24" si="47">ROUND((E22/B22),0)</f>
        <v>21399</v>
      </c>
      <c r="G22" s="42">
        <f t="shared" ref="G22:G24" si="48">ROUND((E22/C22),0)</f>
        <v>17832</v>
      </c>
      <c r="H22" s="42">
        <f t="shared" ref="H22:H24" si="49">ROUND((E22/D22),0)</f>
        <v>14860</v>
      </c>
      <c r="I22" s="42" t="e">
        <f>#REF!</f>
        <v>#REF!</v>
      </c>
      <c r="J22" s="42">
        <f t="shared" ref="J22:J24" si="50">S22</f>
        <v>0</v>
      </c>
      <c r="O22" s="44">
        <v>0</v>
      </c>
      <c r="P22" s="44">
        <f t="shared" ref="P22:P24" si="51">O22/1.2</f>
        <v>0</v>
      </c>
      <c r="Q22" s="44">
        <v>958</v>
      </c>
      <c r="R22" s="41">
        <v>20500000</v>
      </c>
    </row>
    <row r="23" spans="1:24" s="44" customFormat="1" x14ac:dyDescent="0.25">
      <c r="A23" s="42">
        <f t="shared" si="42"/>
        <v>0</v>
      </c>
      <c r="B23" s="42">
        <f t="shared" si="43"/>
        <v>955</v>
      </c>
      <c r="C23" s="42">
        <f t="shared" si="44"/>
        <v>1146</v>
      </c>
      <c r="D23" s="42">
        <f t="shared" si="45"/>
        <v>1375.2</v>
      </c>
      <c r="E23" s="43">
        <f t="shared" si="46"/>
        <v>19800000</v>
      </c>
      <c r="F23" s="42">
        <f t="shared" si="47"/>
        <v>20733</v>
      </c>
      <c r="G23" s="42">
        <f t="shared" si="48"/>
        <v>17277</v>
      </c>
      <c r="H23" s="42">
        <f t="shared" si="49"/>
        <v>14398</v>
      </c>
      <c r="I23" s="42" t="e">
        <f>#REF!</f>
        <v>#REF!</v>
      </c>
      <c r="J23" s="42">
        <f t="shared" si="50"/>
        <v>0</v>
      </c>
      <c r="O23" s="44">
        <v>0</v>
      </c>
      <c r="P23" s="44">
        <f t="shared" si="51"/>
        <v>0</v>
      </c>
      <c r="Q23" s="44">
        <v>955</v>
      </c>
      <c r="R23" s="41">
        <v>19800000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41">
        <v>0</v>
      </c>
    </row>
    <row r="29" spans="1:24" ht="15.75" x14ac:dyDescent="0.25">
      <c r="U29" s="17" t="s">
        <v>13</v>
      </c>
      <c r="V29" s="18"/>
      <c r="W29" s="19">
        <v>19500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16500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5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55</v>
      </c>
      <c r="X34" s="24">
        <v>2019</v>
      </c>
      <c r="Y34" t="s">
        <v>40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9" t="s">
        <v>43</v>
      </c>
      <c r="Q36" s="49"/>
      <c r="R36" s="49"/>
      <c r="S36" s="49"/>
      <c r="T36" s="50"/>
      <c r="U36" s="21" t="s">
        <v>20</v>
      </c>
      <c r="V36" s="23"/>
      <c r="W36" s="24">
        <f>90*W33/W35</f>
        <v>7.5</v>
      </c>
      <c r="X36" s="24"/>
    </row>
    <row r="37" spans="4:25" ht="15.75" x14ac:dyDescent="0.25">
      <c r="D37" t="s">
        <v>41</v>
      </c>
      <c r="E37">
        <v>57.69</v>
      </c>
      <c r="F37" s="7">
        <f>E37*10.764</f>
        <v>620.97515999999996</v>
      </c>
      <c r="U37" s="17"/>
      <c r="V37" s="26"/>
      <c r="W37" s="27">
        <f>W36%</f>
        <v>7.4999999999999997E-2</v>
      </c>
      <c r="X37" s="27"/>
    </row>
    <row r="38" spans="4:25" ht="15.75" x14ac:dyDescent="0.25">
      <c r="D38" t="s">
        <v>42</v>
      </c>
      <c r="E38">
        <v>4.83</v>
      </c>
      <c r="F38" s="7">
        <f>E38*10.764</f>
        <v>51.990119999999997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225</v>
      </c>
      <c r="X38" s="22"/>
    </row>
    <row r="39" spans="4:25" ht="15.75" x14ac:dyDescent="0.25">
      <c r="E39">
        <f>E37+E38</f>
        <v>62.519999999999996</v>
      </c>
      <c r="F39" s="7">
        <f>SUM(F37:F38)</f>
        <v>672.96528000000001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2775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16500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19275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673</v>
      </c>
      <c r="X44" s="24"/>
    </row>
    <row r="45" spans="4:25" ht="15.75" customHeight="1" x14ac:dyDescent="0.25">
      <c r="P45" s="13" t="s">
        <v>30</v>
      </c>
      <c r="Q45" s="51"/>
      <c r="R45" s="51"/>
      <c r="S45" s="51"/>
      <c r="T45" s="11"/>
      <c r="U45" s="17" t="s">
        <v>24</v>
      </c>
      <c r="V45" s="31"/>
      <c r="W45" s="32">
        <f>W42*W44+X46</f>
        <v>12972075</v>
      </c>
      <c r="X45" s="33"/>
    </row>
    <row r="46" spans="4:25" ht="15.75" x14ac:dyDescent="0.25">
      <c r="Q46" s="51"/>
      <c r="R46" s="51"/>
      <c r="S46" s="51"/>
      <c r="T46" s="10"/>
      <c r="U46" s="17" t="s">
        <v>25</v>
      </c>
      <c r="V46" s="23"/>
      <c r="W46" s="34">
        <f>W45*0.9</f>
        <v>11674867.5</v>
      </c>
      <c r="X46" s="35"/>
    </row>
    <row r="47" spans="4:25" ht="15.75" x14ac:dyDescent="0.25">
      <c r="Q47" s="51"/>
      <c r="R47" s="51"/>
      <c r="S47" s="51"/>
      <c r="T47" s="10"/>
      <c r="U47" s="17" t="s">
        <v>26</v>
      </c>
      <c r="V47" s="23"/>
      <c r="W47" s="34">
        <f>W45*0.8</f>
        <v>10377660</v>
      </c>
      <c r="X47" s="34"/>
    </row>
    <row r="48" spans="4:25" ht="15.75" x14ac:dyDescent="0.25">
      <c r="O48" s="10"/>
      <c r="P48" s="10"/>
      <c r="Q48" s="51"/>
      <c r="R48" s="51"/>
      <c r="S48" s="51"/>
      <c r="T48" s="10"/>
      <c r="U48" s="17"/>
      <c r="V48" s="23"/>
      <c r="W48" s="36"/>
      <c r="X48" s="24"/>
    </row>
    <row r="49" spans="17:24" ht="15.75" x14ac:dyDescent="0.25">
      <c r="Q49" s="51"/>
      <c r="R49" s="51"/>
      <c r="S49" s="51"/>
      <c r="U49" s="37" t="s">
        <v>27</v>
      </c>
      <c r="V49" s="38"/>
      <c r="W49" s="39">
        <f>W30*W44</f>
        <v>2019000</v>
      </c>
      <c r="X49" s="39"/>
    </row>
    <row r="50" spans="17:24" ht="15.75" x14ac:dyDescent="0.25">
      <c r="Q50" s="51"/>
      <c r="R50" s="51"/>
      <c r="S50" s="51"/>
      <c r="U50" s="17" t="s">
        <v>28</v>
      </c>
      <c r="V50" s="23"/>
      <c r="W50" s="36"/>
      <c r="X50" s="36"/>
    </row>
    <row r="51" spans="17:24" ht="15.75" x14ac:dyDescent="0.25">
      <c r="U51" s="40" t="s">
        <v>29</v>
      </c>
      <c r="V51" s="36"/>
      <c r="W51" s="34">
        <f>W45*0.025/12</f>
        <v>27025.15625</v>
      </c>
      <c r="X51" s="34"/>
    </row>
  </sheetData>
  <mergeCells count="4">
    <mergeCell ref="A15:R15"/>
    <mergeCell ref="A2:R2"/>
    <mergeCell ref="P36:T36"/>
    <mergeCell ref="Q45:S5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7:U17"/>
  <sheetViews>
    <sheetView workbookViewId="0">
      <selection activeCell="U18" sqref="U18"/>
    </sheetView>
  </sheetViews>
  <sheetFormatPr defaultRowHeight="15" x14ac:dyDescent="0.25"/>
  <sheetData>
    <row r="17" spans="20:21" x14ac:dyDescent="0.25">
      <c r="T17">
        <v>68.28</v>
      </c>
      <c r="U17">
        <f>T17*10.764</f>
        <v>734.96591999999998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U12:U15"/>
  <sheetViews>
    <sheetView topLeftCell="A4" workbookViewId="0">
      <selection activeCell="V15" sqref="V15"/>
    </sheetView>
  </sheetViews>
  <sheetFormatPr defaultRowHeight="15" x14ac:dyDescent="0.25"/>
  <sheetData>
    <row r="12" spans="21:21" x14ac:dyDescent="0.25">
      <c r="U12">
        <v>7350000</v>
      </c>
    </row>
    <row r="13" spans="21:21" x14ac:dyDescent="0.25">
      <c r="U13">
        <v>514500</v>
      </c>
    </row>
    <row r="14" spans="21:21" x14ac:dyDescent="0.25">
      <c r="U14">
        <v>30000</v>
      </c>
    </row>
    <row r="15" spans="21:21" x14ac:dyDescent="0.25">
      <c r="U15">
        <f>SUM(U12:U14)</f>
        <v>7894500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T10:T13"/>
  <sheetViews>
    <sheetView topLeftCell="A4" workbookViewId="0">
      <selection activeCell="T12" sqref="T12"/>
    </sheetView>
  </sheetViews>
  <sheetFormatPr defaultRowHeight="15" x14ac:dyDescent="0.25"/>
  <cols>
    <col min="20" max="20" width="16.42578125" customWidth="1"/>
  </cols>
  <sheetData>
    <row r="10" spans="20:20" x14ac:dyDescent="0.25">
      <c r="T10">
        <v>7350000</v>
      </c>
    </row>
    <row r="11" spans="20:20" x14ac:dyDescent="0.25">
      <c r="T11">
        <v>514500</v>
      </c>
    </row>
    <row r="12" spans="20:20" x14ac:dyDescent="0.25">
      <c r="T12">
        <v>30000</v>
      </c>
    </row>
    <row r="13" spans="20:20" x14ac:dyDescent="0.25">
      <c r="T13">
        <f>SUM(T10:T12)</f>
        <v>7894500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4252B-6983-481B-9DAC-F794F0B39F11}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37"/>
  <sheetViews>
    <sheetView topLeftCell="A4" zoomScaleNormal="100" workbookViewId="0">
      <selection activeCell="Q36" sqref="Q36"/>
    </sheetView>
  </sheetViews>
  <sheetFormatPr defaultRowHeight="15" x14ac:dyDescent="0.25"/>
  <cols>
    <col min="14" max="14" width="20.85546875" customWidth="1"/>
  </cols>
  <sheetData>
    <row r="2" spans="1:1" x14ac:dyDescent="0.25">
      <c r="A2" s="6"/>
    </row>
    <row r="32" spans="14:15" x14ac:dyDescent="0.25">
      <c r="N32">
        <v>40.880000000000003</v>
      </c>
      <c r="O32">
        <f>N32*10.764</f>
        <v>440.03232000000003</v>
      </c>
    </row>
    <row r="34" spans="14:14" x14ac:dyDescent="0.25">
      <c r="N34">
        <v>6500000</v>
      </c>
    </row>
    <row r="35" spans="14:14" x14ac:dyDescent="0.25">
      <c r="N35">
        <v>390000</v>
      </c>
    </row>
    <row r="36" spans="14:14" x14ac:dyDescent="0.25">
      <c r="N36">
        <v>30000</v>
      </c>
    </row>
    <row r="37" spans="14:14" x14ac:dyDescent="0.25">
      <c r="N37">
        <f>SUM(N34:N36)</f>
        <v>6920000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V14" sqref="V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2024-10-18T12:34:18Z</dcterms:modified>
</cp:coreProperties>
</file>