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D:\RASHMI\October 2024\Rekha Motiram Matlani - Cosmos\"/>
    </mc:Choice>
  </mc:AlternateContent>
  <xr:revisionPtr revIDLastSave="0" documentId="13_ncr:1_{53D854CF-C753-46AA-A640-3F5778C519B1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20-20" sheetId="4" r:id="rId1"/>
    <sheet name="Sheet1" sheetId="13" r:id="rId2"/>
    <sheet name="Sheet2" sheetId="14" r:id="rId3"/>
    <sheet name="Sheet3" sheetId="15" r:id="rId4"/>
    <sheet name="Sheet4" sheetId="16" r:id="rId5"/>
    <sheet name="Sheet5" sheetId="17" r:id="rId6"/>
    <sheet name="Sheet6" sheetId="18" r:id="rId7"/>
    <sheet name="Sheet7" sheetId="19" r:id="rId8"/>
    <sheet name="Sheet8" sheetId="20" r:id="rId9"/>
    <sheet name="Sheet9" sheetId="21" r:id="rId10"/>
    <sheet name="Sheet10" sheetId="22" r:id="rId11"/>
    <sheet name="Sheet11" sheetId="23" r:id="rId12"/>
    <sheet name="Sheet12" sheetId="24" r:id="rId13"/>
  </sheets>
  <calcPr calcId="191029"/>
</workbook>
</file>

<file path=xl/calcChain.xml><?xml version="1.0" encoding="utf-8"?>
<calcChain xmlns="http://schemas.openxmlformats.org/spreadsheetml/2006/main">
  <c r="V47" i="4" l="1"/>
  <c r="V43" i="4"/>
  <c r="F44" i="4"/>
  <c r="F42" i="4"/>
  <c r="P24" i="4" l="1"/>
  <c r="B24" i="4" s="1"/>
  <c r="C24" i="4" s="1"/>
  <c r="D24" i="4" s="1"/>
  <c r="J24" i="4"/>
  <c r="I24" i="4"/>
  <c r="E24" i="4"/>
  <c r="A24" i="4"/>
  <c r="P23" i="4"/>
  <c r="B23" i="4" s="1"/>
  <c r="C23" i="4" s="1"/>
  <c r="D23" i="4" s="1"/>
  <c r="J23" i="4"/>
  <c r="I23" i="4"/>
  <c r="E23" i="4"/>
  <c r="A23" i="4"/>
  <c r="Q22" i="4"/>
  <c r="B22" i="4" s="1"/>
  <c r="C22" i="4" s="1"/>
  <c r="D22" i="4" s="1"/>
  <c r="J22" i="4"/>
  <c r="I22" i="4"/>
  <c r="E22" i="4"/>
  <c r="A22" i="4"/>
  <c r="P21" i="4"/>
  <c r="B21" i="4" s="1"/>
  <c r="C21" i="4" s="1"/>
  <c r="D21" i="4" s="1"/>
  <c r="J21" i="4"/>
  <c r="I21" i="4"/>
  <c r="E21" i="4"/>
  <c r="A21" i="4"/>
  <c r="P9" i="4"/>
  <c r="Q9" i="4" s="1"/>
  <c r="B9" i="4" s="1"/>
  <c r="C9" i="4" s="1"/>
  <c r="D9" i="4" s="1"/>
  <c r="J9" i="4"/>
  <c r="I9" i="4"/>
  <c r="E9" i="4"/>
  <c r="H9" i="4" s="1"/>
  <c r="A9" i="4"/>
  <c r="P8" i="4"/>
  <c r="Q8" i="4" s="1"/>
  <c r="B8" i="4" s="1"/>
  <c r="C8" i="4" s="1"/>
  <c r="D8" i="4" s="1"/>
  <c r="J8" i="4"/>
  <c r="I8" i="4"/>
  <c r="E8" i="4"/>
  <c r="A8" i="4"/>
  <c r="P7" i="4"/>
  <c r="Q7" i="4" s="1"/>
  <c r="B7" i="4" s="1"/>
  <c r="C7" i="4" s="1"/>
  <c r="D7" i="4" s="1"/>
  <c r="J7" i="4"/>
  <c r="I7" i="4"/>
  <c r="E7" i="4"/>
  <c r="A7" i="4"/>
  <c r="H24" i="4" l="1"/>
  <c r="H21" i="4"/>
  <c r="H22" i="4"/>
  <c r="H23" i="4"/>
  <c r="F21" i="4"/>
  <c r="F22" i="4"/>
  <c r="F23" i="4"/>
  <c r="F24" i="4"/>
  <c r="G21" i="4"/>
  <c r="G22" i="4"/>
  <c r="G23" i="4"/>
  <c r="G24" i="4"/>
  <c r="H7" i="4"/>
  <c r="H8" i="4"/>
  <c r="F8" i="4"/>
  <c r="F9" i="4"/>
  <c r="G7" i="4"/>
  <c r="G8" i="4"/>
  <c r="G9" i="4"/>
  <c r="F7" i="4"/>
  <c r="P11" i="4"/>
  <c r="Q11" i="4" s="1"/>
  <c r="B11" i="4" s="1"/>
  <c r="C11" i="4" s="1"/>
  <c r="D11" i="4" s="1"/>
  <c r="J11" i="4"/>
  <c r="I11" i="4"/>
  <c r="E11" i="4"/>
  <c r="A11" i="4"/>
  <c r="P10" i="4"/>
  <c r="Q10" i="4" s="1"/>
  <c r="B10" i="4" s="1"/>
  <c r="C10" i="4" s="1"/>
  <c r="D10" i="4" s="1"/>
  <c r="J10" i="4"/>
  <c r="I10" i="4"/>
  <c r="E10" i="4"/>
  <c r="A10" i="4"/>
  <c r="P6" i="4"/>
  <c r="Q6" i="4" s="1"/>
  <c r="B6" i="4" s="1"/>
  <c r="C6" i="4" s="1"/>
  <c r="D6" i="4" s="1"/>
  <c r="J6" i="4"/>
  <c r="I6" i="4"/>
  <c r="E6" i="4"/>
  <c r="A6" i="4"/>
  <c r="P32" i="4"/>
  <c r="Q32" i="4" s="1"/>
  <c r="B32" i="4" s="1"/>
  <c r="C32" i="4" s="1"/>
  <c r="D32" i="4" s="1"/>
  <c r="J32" i="4"/>
  <c r="I32" i="4"/>
  <c r="E32" i="4"/>
  <c r="A32" i="4"/>
  <c r="P31" i="4"/>
  <c r="Q31" i="4" s="1"/>
  <c r="B31" i="4" s="1"/>
  <c r="C31" i="4" s="1"/>
  <c r="D31" i="4" s="1"/>
  <c r="J31" i="4"/>
  <c r="I31" i="4"/>
  <c r="E31" i="4"/>
  <c r="A31" i="4"/>
  <c r="P30" i="4"/>
  <c r="Q30" i="4" s="1"/>
  <c r="B30" i="4" s="1"/>
  <c r="C30" i="4" s="1"/>
  <c r="D30" i="4" s="1"/>
  <c r="J30" i="4"/>
  <c r="I30" i="4"/>
  <c r="E30" i="4"/>
  <c r="A30" i="4"/>
  <c r="P29" i="4"/>
  <c r="Q29" i="4" s="1"/>
  <c r="B29" i="4" s="1"/>
  <c r="C29" i="4" s="1"/>
  <c r="D29" i="4" s="1"/>
  <c r="J29" i="4"/>
  <c r="I29" i="4"/>
  <c r="E29" i="4"/>
  <c r="A29" i="4"/>
  <c r="P28" i="4"/>
  <c r="B28" i="4" s="1"/>
  <c r="C28" i="4" s="1"/>
  <c r="D28" i="4" s="1"/>
  <c r="J28" i="4"/>
  <c r="I28" i="4"/>
  <c r="E28" i="4"/>
  <c r="A28" i="4"/>
  <c r="P27" i="4"/>
  <c r="B27" i="4" s="1"/>
  <c r="C27" i="4" s="1"/>
  <c r="D27" i="4" s="1"/>
  <c r="J27" i="4"/>
  <c r="I27" i="4"/>
  <c r="E27" i="4"/>
  <c r="A27" i="4"/>
  <c r="Q26" i="4"/>
  <c r="B26" i="4" s="1"/>
  <c r="C26" i="4" s="1"/>
  <c r="D26" i="4" s="1"/>
  <c r="J26" i="4"/>
  <c r="I26" i="4"/>
  <c r="E26" i="4"/>
  <c r="A26" i="4"/>
  <c r="Q25" i="4"/>
  <c r="B25" i="4" s="1"/>
  <c r="C25" i="4" s="1"/>
  <c r="D25" i="4" s="1"/>
  <c r="J25" i="4"/>
  <c r="I25" i="4"/>
  <c r="E25" i="4"/>
  <c r="A25" i="4"/>
  <c r="P20" i="4"/>
  <c r="B20" i="4" s="1"/>
  <c r="C20" i="4" s="1"/>
  <c r="D20" i="4" s="1"/>
  <c r="J20" i="4"/>
  <c r="I20" i="4"/>
  <c r="E20" i="4"/>
  <c r="A20" i="4"/>
  <c r="P19" i="4"/>
  <c r="B19" i="4" s="1"/>
  <c r="C19" i="4" s="1"/>
  <c r="D19" i="4" s="1"/>
  <c r="J19" i="4"/>
  <c r="I19" i="4"/>
  <c r="E19" i="4"/>
  <c r="A19" i="4"/>
  <c r="P18" i="4"/>
  <c r="B18" i="4" s="1"/>
  <c r="C18" i="4" s="1"/>
  <c r="D18" i="4" s="1"/>
  <c r="J18" i="4"/>
  <c r="I18" i="4"/>
  <c r="E18" i="4"/>
  <c r="A18" i="4"/>
  <c r="Q17" i="4"/>
  <c r="B17" i="4" s="1"/>
  <c r="C17" i="4" s="1"/>
  <c r="D17" i="4" s="1"/>
  <c r="J17" i="4"/>
  <c r="I17" i="4"/>
  <c r="E17" i="4"/>
  <c r="A17" i="4"/>
  <c r="P16" i="4"/>
  <c r="B16" i="4" s="1"/>
  <c r="C16" i="4" s="1"/>
  <c r="D16" i="4" s="1"/>
  <c r="J16" i="4"/>
  <c r="I16" i="4"/>
  <c r="E16" i="4"/>
  <c r="A16" i="4"/>
  <c r="P14" i="4"/>
  <c r="Q14" i="4" s="1"/>
  <c r="B14" i="4" s="1"/>
  <c r="C14" i="4" s="1"/>
  <c r="D14" i="4" s="1"/>
  <c r="J14" i="4"/>
  <c r="I14" i="4"/>
  <c r="E14" i="4"/>
  <c r="A14" i="4"/>
  <c r="P13" i="4"/>
  <c r="Q13" i="4" s="1"/>
  <c r="B13" i="4" s="1"/>
  <c r="C13" i="4" s="1"/>
  <c r="D13" i="4" s="1"/>
  <c r="J13" i="4"/>
  <c r="I13" i="4"/>
  <c r="E13" i="4"/>
  <c r="A13" i="4"/>
  <c r="P12" i="4"/>
  <c r="Q12" i="4" s="1"/>
  <c r="B12" i="4" s="1"/>
  <c r="C12" i="4" s="1"/>
  <c r="D12" i="4" s="1"/>
  <c r="J12" i="4"/>
  <c r="I12" i="4"/>
  <c r="E12" i="4"/>
  <c r="A12" i="4"/>
  <c r="P5" i="4"/>
  <c r="Q5" i="4" s="1"/>
  <c r="B5" i="4" s="1"/>
  <c r="C5" i="4" s="1"/>
  <c r="D5" i="4" s="1"/>
  <c r="J5" i="4"/>
  <c r="I5" i="4"/>
  <c r="E5" i="4"/>
  <c r="A5" i="4"/>
  <c r="Q4" i="4"/>
  <c r="B4" i="4" s="1"/>
  <c r="C4" i="4" s="1"/>
  <c r="D4" i="4" s="1"/>
  <c r="J4" i="4"/>
  <c r="I4" i="4"/>
  <c r="E4" i="4"/>
  <c r="A4" i="4"/>
  <c r="Q3" i="4"/>
  <c r="B3" i="4" s="1"/>
  <c r="C3" i="4" s="1"/>
  <c r="D3" i="4" s="1"/>
  <c r="J3" i="4"/>
  <c r="I3" i="4"/>
  <c r="E3" i="4"/>
  <c r="A3" i="4"/>
  <c r="H4" i="4" l="1"/>
  <c r="H14" i="4"/>
  <c r="H19" i="4"/>
  <c r="H27" i="4"/>
  <c r="H11" i="4"/>
  <c r="H16" i="4"/>
  <c r="H20" i="4"/>
  <c r="H28" i="4"/>
  <c r="H32" i="4"/>
  <c r="H6" i="4"/>
  <c r="H10" i="4"/>
  <c r="F6" i="4"/>
  <c r="F10" i="4"/>
  <c r="F11" i="4"/>
  <c r="G10" i="4"/>
  <c r="G11" i="4"/>
  <c r="G6" i="4"/>
  <c r="H17" i="4"/>
  <c r="H25" i="4"/>
  <c r="H29" i="4"/>
  <c r="H18" i="4"/>
  <c r="H26" i="4"/>
  <c r="H30" i="4"/>
  <c r="H31" i="4"/>
  <c r="F16" i="4"/>
  <c r="F18" i="4"/>
  <c r="F20" i="4"/>
  <c r="F26" i="4"/>
  <c r="F28" i="4"/>
  <c r="F29" i="4"/>
  <c r="F31" i="4"/>
  <c r="G16" i="4"/>
  <c r="G17" i="4"/>
  <c r="G18" i="4"/>
  <c r="G19" i="4"/>
  <c r="G20" i="4"/>
  <c r="G25" i="4"/>
  <c r="G26" i="4"/>
  <c r="G27" i="4"/>
  <c r="G28" i="4"/>
  <c r="G29" i="4"/>
  <c r="G30" i="4"/>
  <c r="G31" i="4"/>
  <c r="G32" i="4"/>
  <c r="F17" i="4"/>
  <c r="F19" i="4"/>
  <c r="F25" i="4"/>
  <c r="F27" i="4"/>
  <c r="F30" i="4"/>
  <c r="F32" i="4"/>
  <c r="H3" i="4"/>
  <c r="H5" i="4"/>
  <c r="H12" i="4"/>
  <c r="H13" i="4"/>
  <c r="F3" i="4"/>
  <c r="F4" i="4"/>
  <c r="F13" i="4"/>
  <c r="F14" i="4"/>
  <c r="F5" i="4"/>
  <c r="F12" i="4"/>
  <c r="G3" i="4"/>
  <c r="G12" i="4"/>
  <c r="G13" i="4"/>
  <c r="G4" i="4"/>
  <c r="G5" i="4"/>
  <c r="G14" i="4"/>
  <c r="V52" i="4"/>
  <c r="V46" i="4"/>
  <c r="V48" i="4" s="1"/>
  <c r="V41" i="4"/>
  <c r="V42" i="4" s="1"/>
  <c r="V49" i="4" l="1"/>
  <c r="V53" i="4" s="1"/>
  <c r="V54" i="4" l="1"/>
  <c r="V56" i="4"/>
  <c r="V55" i="4"/>
  <c r="R48" i="4"/>
  <c r="Q48" i="4"/>
  <c r="S48" i="4" l="1"/>
  <c r="S49" i="4" s="1"/>
  <c r="S51" i="4" s="1"/>
  <c r="S50" i="4" l="1"/>
</calcChain>
</file>

<file path=xl/sharedStrings.xml><?xml version="1.0" encoding="utf-8"?>
<sst xmlns="http://schemas.openxmlformats.org/spreadsheetml/2006/main" count="45" uniqueCount="39">
  <si>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</si>
  <si>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</si>
  <si>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</si>
  <si>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</si>
  <si>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</si>
  <si>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</si>
  <si>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</si>
  <si>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</si>
  <si>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</si>
  <si>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</si>
  <si>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</si>
  <si>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</si>
  <si>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</si>
  <si>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RV</t>
  </si>
  <si>
    <t>Remark</t>
  </si>
  <si>
    <t>F. no.</t>
  </si>
  <si>
    <t>BUA</t>
  </si>
  <si>
    <t>Rate</t>
  </si>
  <si>
    <t>FMV</t>
  </si>
  <si>
    <t>DSV</t>
  </si>
  <si>
    <t>Cosmos Format</t>
  </si>
  <si>
    <t>Current Year</t>
  </si>
  <si>
    <t>Year of Construction</t>
  </si>
  <si>
    <t>Age of Building</t>
  </si>
  <si>
    <t>Cost of Construction</t>
  </si>
  <si>
    <t>(BU*Construction Rate)</t>
  </si>
  <si>
    <t>Depreciation</t>
  </si>
  <si>
    <t xml:space="preserve">{(100-10) x18}/60 </t>
  </si>
  <si>
    <t>Amount of Depreciation</t>
  </si>
  <si>
    <t>Value of the property</t>
  </si>
  <si>
    <t>Depreciated Fair Market Value</t>
  </si>
  <si>
    <t>Realisable</t>
  </si>
  <si>
    <t xml:space="preserve">Distress </t>
  </si>
  <si>
    <t>Rental</t>
  </si>
  <si>
    <t>Index II</t>
  </si>
  <si>
    <t>Price Indicators</t>
  </si>
  <si>
    <t>Cosmos Bank ( Kalyan Khadakpada Branch )  - Rekha Motiram Matlani</t>
  </si>
  <si>
    <t>Agree BUA</t>
  </si>
  <si>
    <t>As per BCC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</si>
</sst>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3"/>
      <color rgb="FF7030A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Arial Narrow"/>
      <family val="2"/>
    </font>
    <font>
      <sz val="11"/>
      <color theme="1"/>
      <name val="Arial Narrow"/>
      <family val="2"/>
    </font>
    <font>
      <sz val="11"/>
      <name val="Calibri"/>
      <family val="2"/>
      <scheme val="minor"/>
    </font>
    <font>
      <b/>
      <sz val="11"/>
      <name val="Arial Narrow"/>
      <family val="2"/>
    </font>
    <font>
      <b/>
      <sz val="11"/>
      <color theme="1"/>
      <name val="Arial Narrow"/>
      <family val="2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0" borderId="0" xfId="0" applyFill="1"/>
    <xf numFmtId="0" fontId="1" fillId="2" borderId="0" xfId="0" applyFont="1" applyFill="1" applyAlignment="1">
      <alignment wrapText="1"/>
    </xf>
    <xf numFmtId="0" fontId="1" fillId="2" borderId="0" xfId="0" applyFont="1" applyFill="1"/>
    <xf numFmtId="0" fontId="4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6" fillId="0" borderId="0" xfId="0" applyFont="1"/>
    <xf numFmtId="0" fontId="2" fillId="0" borderId="0" xfId="0" applyFont="1" applyAlignment="1">
      <alignment horizontal="center"/>
    </xf>
    <xf numFmtId="43" fontId="0" fillId="0" borderId="0" xfId="0" applyNumberFormat="1"/>
    <xf numFmtId="43" fontId="2" fillId="0" borderId="0" xfId="0" applyNumberFormat="1" applyFont="1"/>
    <xf numFmtId="0" fontId="8" fillId="0" borderId="1" xfId="0" applyFont="1" applyBorder="1"/>
    <xf numFmtId="43" fontId="9" fillId="0" borderId="0" xfId="1" applyFont="1" applyFill="1" applyBorder="1"/>
    <xf numFmtId="0" fontId="8" fillId="0" borderId="0" xfId="0" applyFont="1"/>
    <xf numFmtId="43" fontId="11" fillId="0" borderId="0" xfId="0" applyNumberFormat="1" applyFont="1"/>
    <xf numFmtId="0" fontId="11" fillId="0" borderId="0" xfId="0" applyFont="1"/>
    <xf numFmtId="0" fontId="8" fillId="0" borderId="2" xfId="0" applyFont="1" applyBorder="1"/>
    <xf numFmtId="0" fontId="8" fillId="0" borderId="3" xfId="0" applyFont="1" applyBorder="1"/>
    <xf numFmtId="43" fontId="11" fillId="0" borderId="3" xfId="0" applyNumberFormat="1" applyFont="1" applyBorder="1"/>
    <xf numFmtId="0" fontId="11" fillId="0" borderId="1" xfId="0" applyFont="1" applyBorder="1"/>
    <xf numFmtId="0" fontId="9" fillId="0" borderId="0" xfId="0" applyFont="1" applyFill="1"/>
    <xf numFmtId="10" fontId="9" fillId="0" borderId="0" xfId="0" applyNumberFormat="1" applyFont="1" applyFill="1"/>
    <xf numFmtId="0" fontId="10" fillId="0" borderId="1" xfId="0" applyFont="1" applyFill="1" applyBorder="1"/>
    <xf numFmtId="43" fontId="9" fillId="0" borderId="0" xfId="0" applyNumberFormat="1" applyFont="1" applyFill="1"/>
    <xf numFmtId="43" fontId="11" fillId="0" borderId="0" xfId="0" applyNumberFormat="1" applyFont="1" applyFill="1"/>
    <xf numFmtId="0" fontId="12" fillId="0" borderId="4" xfId="1" applyNumberFormat="1" applyFont="1" applyFill="1" applyBorder="1"/>
    <xf numFmtId="0" fontId="13" fillId="0" borderId="4" xfId="0" applyFont="1" applyBorder="1"/>
    <xf numFmtId="0" fontId="14" fillId="0" borderId="0" xfId="0" applyFont="1"/>
    <xf numFmtId="0" fontId="15" fillId="0" borderId="4" xfId="1" applyNumberFormat="1" applyFont="1" applyFill="1" applyBorder="1" applyAlignment="1">
      <alignment wrapText="1"/>
    </xf>
    <xf numFmtId="0" fontId="0" fillId="0" borderId="4" xfId="0" applyBorder="1"/>
    <xf numFmtId="0" fontId="15" fillId="0" borderId="4" xfId="1" applyNumberFormat="1" applyFont="1" applyFill="1" applyBorder="1"/>
    <xf numFmtId="0" fontId="12" fillId="0" borderId="4" xfId="0" applyFont="1" applyBorder="1"/>
    <xf numFmtId="43" fontId="0" fillId="0" borderId="4" xfId="0" applyNumberFormat="1" applyBorder="1"/>
    <xf numFmtId="0" fontId="13" fillId="0" borderId="4" xfId="1" applyNumberFormat="1" applyFont="1" applyBorder="1"/>
    <xf numFmtId="10" fontId="13" fillId="0" borderId="4" xfId="1" applyNumberFormat="1" applyFont="1" applyBorder="1"/>
    <xf numFmtId="43" fontId="13" fillId="0" borderId="4" xfId="0" applyNumberFormat="1" applyFont="1" applyBorder="1"/>
    <xf numFmtId="0" fontId="15" fillId="3" borderId="4" xfId="0" applyFont="1" applyFill="1" applyBorder="1"/>
    <xf numFmtId="43" fontId="2" fillId="3" borderId="4" xfId="0" applyNumberFormat="1" applyFont="1" applyFill="1" applyBorder="1"/>
    <xf numFmtId="164" fontId="14" fillId="0" borderId="0" xfId="0" applyNumberFormat="1" applyFont="1"/>
    <xf numFmtId="43" fontId="16" fillId="3" borderId="4" xfId="0" applyNumberFormat="1" applyFont="1" applyFill="1" applyBorder="1"/>
    <xf numFmtId="43" fontId="17" fillId="3" borderId="4" xfId="0" applyNumberFormat="1" applyFont="1" applyFill="1" applyBorder="1"/>
    <xf numFmtId="0" fontId="1" fillId="4" borderId="0" xfId="0" applyFont="1" applyFill="1"/>
    <xf numFmtId="4" fontId="1" fillId="4" borderId="0" xfId="0" applyNumberFormat="1" applyFont="1" applyFill="1"/>
    <xf numFmtId="0" fontId="0" fillId="4" borderId="0" xfId="0" applyFill="1"/>
    <xf numFmtId="4" fontId="0" fillId="4" borderId="0" xfId="0" applyNumberFormat="1" applyFill="1"/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" fontId="1" fillId="2" borderId="0" xfId="0" applyNumberFormat="1" applyFont="1" applyFill="1"/>
    <xf numFmtId="0" fontId="0" fillId="2" borderId="0" xfId="0" applyFill="1"/>
    <xf numFmtId="4" fontId="0" fillId="2" borderId="0" xfId="0" applyNumberForma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210770</xdr:colOff>
      <xdr:row>37</xdr:row>
      <xdr:rowOff>58078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311B3DC-6774-4B3D-90DE-5624A70CC7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8745170" cy="664937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15</xdr:col>
      <xdr:colOff>325086</xdr:colOff>
      <xdr:row>38</xdr:row>
      <xdr:rowOff>153272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57A30EB-AEC4-45BD-9CF4-871F54BCE4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143000"/>
          <a:ext cx="8859486" cy="624927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14</xdr:col>
      <xdr:colOff>286981</xdr:colOff>
      <xdr:row>40</xdr:row>
      <xdr:rowOff>115353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8645CA9-F633-4874-80BC-24512EA196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8821381" cy="754485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296507</xdr:colOff>
      <xdr:row>36</xdr:row>
      <xdr:rowOff>105674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D3E2BCD-69A0-4C03-9A64-2EC18E9DF7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8830907" cy="643979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0</xdr:rowOff>
    </xdr:from>
    <xdr:to>
      <xdr:col>14</xdr:col>
      <xdr:colOff>315560</xdr:colOff>
      <xdr:row>42</xdr:row>
      <xdr:rowOff>181931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97EE186-5274-49B8-BF83-7D420DFB6C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333500"/>
          <a:ext cx="8849960" cy="684943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20</xdr:col>
      <xdr:colOff>487034</xdr:colOff>
      <xdr:row>31</xdr:row>
      <xdr:rowOff>77035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6408D78-69F4-46C6-B313-7760077899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7600" y="0"/>
          <a:ext cx="9021434" cy="59825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60"/>
  <sheetViews>
    <sheetView tabSelected="1" zoomScaleNormal="100" workbookViewId="0">
      <selection activeCell="U22" sqref="U22"/>
    </sheetView>
  </sheetViews>
  <sheetFormatPr defaultRowHeight="15" x14ac:dyDescent="0.25"/>
  <cols>
    <col min="1" max="1" width="4.28515625" customWidth="1"/>
    <col min="2" max="2" width="11.140625" bestFit="1" customWidth="1"/>
    <col min="3" max="4" width="12.5703125" customWidth="1"/>
    <col min="5" max="5" width="15.42578125" customWidth="1"/>
    <col min="6" max="6" width="11.7109375" style="7" customWidth="1"/>
    <col min="7" max="7" width="12.28515625" customWidth="1"/>
    <col min="8" max="8" width="10.85546875" customWidth="1"/>
    <col min="9" max="9" width="11.85546875" customWidth="1"/>
    <col min="10" max="10" width="9.85546875" customWidth="1"/>
    <col min="11" max="13" width="9.140625" hidden="1" customWidth="1"/>
    <col min="14" max="14" width="5" customWidth="1"/>
    <col min="15" max="15" width="10.5703125" customWidth="1"/>
    <col min="16" max="16" width="8.28515625" customWidth="1"/>
    <col min="17" max="17" width="10.7109375" customWidth="1"/>
    <col min="18" max="18" width="16" customWidth="1"/>
    <col min="19" max="19" width="12.140625" customWidth="1"/>
    <col min="21" max="21" width="28.5703125" customWidth="1"/>
    <col min="22" max="22" width="16.28515625" customWidth="1"/>
    <col min="23" max="23" width="19" customWidth="1"/>
    <col min="24" max="24" width="13.5703125" customWidth="1"/>
    <col min="25" max="25" width="16.28515625" customWidth="1"/>
    <col min="26" max="26" width="12" customWidth="1"/>
  </cols>
  <sheetData>
    <row r="1" spans="1:20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8" t="s">
        <v>8</v>
      </c>
      <c r="G1" s="8" t="s">
        <v>11</v>
      </c>
      <c r="H1" s="8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  <c r="S1" s="1" t="s">
        <v>3</v>
      </c>
    </row>
    <row r="2" spans="1:20" s="1" customFormat="1" ht="28.5" customHeight="1" x14ac:dyDescent="0.25">
      <c r="A2" s="51" t="s">
        <v>34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/>
      <c r="T2"/>
    </row>
    <row r="3" spans="1:20" s="49" customFormat="1" x14ac:dyDescent="0.25">
      <c r="A3" s="47">
        <f t="shared" ref="A3:A14" si="0">N3</f>
        <v>0</v>
      </c>
      <c r="B3" s="47">
        <f t="shared" ref="B3:B14" si="1">Q3</f>
        <v>603.33333333333337</v>
      </c>
      <c r="C3" s="47">
        <f>B3*1.2</f>
        <v>724</v>
      </c>
      <c r="D3" s="47">
        <f t="shared" ref="D3:D14" si="2">C3*1.2</f>
        <v>868.8</v>
      </c>
      <c r="E3" s="48">
        <f t="shared" ref="E3:E14" si="3">R3</f>
        <v>4900000</v>
      </c>
      <c r="F3" s="47">
        <f t="shared" ref="F3:F14" si="4">ROUND((E3/B3),0)</f>
        <v>8122</v>
      </c>
      <c r="G3" s="47">
        <f t="shared" ref="G3:G14" si="5">ROUND((E3/C3),0)</f>
        <v>6768</v>
      </c>
      <c r="H3" s="47">
        <f t="shared" ref="H3:H14" si="6">ROUND((E3/D3),0)</f>
        <v>5640</v>
      </c>
      <c r="I3" s="47" t="e">
        <f>#REF!</f>
        <v>#REF!</v>
      </c>
      <c r="J3" s="47">
        <f t="shared" ref="J3:J14" si="7">S3</f>
        <v>0</v>
      </c>
      <c r="O3" s="49">
        <v>0</v>
      </c>
      <c r="P3" s="49">
        <v>724</v>
      </c>
      <c r="Q3" s="49">
        <f t="shared" ref="P3:Q14" si="8">P3/1.2</f>
        <v>603.33333333333337</v>
      </c>
      <c r="R3" s="50">
        <v>4900000</v>
      </c>
    </row>
    <row r="4" spans="1:20" x14ac:dyDescent="0.25">
      <c r="A4" s="4">
        <f t="shared" si="0"/>
        <v>0</v>
      </c>
      <c r="B4" s="4">
        <f t="shared" si="1"/>
        <v>1193.3333333333335</v>
      </c>
      <c r="C4" s="4">
        <f t="shared" ref="C4:C14" si="9">B4*1.2</f>
        <v>1432.0000000000002</v>
      </c>
      <c r="D4" s="4">
        <f t="shared" si="2"/>
        <v>1718.4000000000003</v>
      </c>
      <c r="E4" s="5">
        <f t="shared" si="3"/>
        <v>5418000</v>
      </c>
      <c r="F4" s="9">
        <f t="shared" si="4"/>
        <v>4540</v>
      </c>
      <c r="G4" s="9">
        <f t="shared" si="5"/>
        <v>3784</v>
      </c>
      <c r="H4" s="9">
        <f t="shared" si="6"/>
        <v>3153</v>
      </c>
      <c r="I4" s="4" t="e">
        <f>#REF!</f>
        <v>#REF!</v>
      </c>
      <c r="J4" s="4">
        <f t="shared" si="7"/>
        <v>0</v>
      </c>
      <c r="O4">
        <v>0</v>
      </c>
      <c r="P4">
        <v>1432</v>
      </c>
      <c r="Q4">
        <f t="shared" si="8"/>
        <v>1193.3333333333335</v>
      </c>
      <c r="R4" s="2">
        <v>5418000</v>
      </c>
    </row>
    <row r="5" spans="1:20" x14ac:dyDescent="0.25">
      <c r="A5" s="4">
        <f t="shared" si="0"/>
        <v>0</v>
      </c>
      <c r="B5" s="4">
        <f t="shared" si="1"/>
        <v>0</v>
      </c>
      <c r="C5" s="4">
        <f t="shared" si="9"/>
        <v>0</v>
      </c>
      <c r="D5" s="4">
        <f t="shared" si="2"/>
        <v>0</v>
      </c>
      <c r="E5" s="5">
        <f t="shared" si="3"/>
        <v>0</v>
      </c>
      <c r="F5" s="4" t="e">
        <f t="shared" si="4"/>
        <v>#DIV/0!</v>
      </c>
      <c r="G5" s="4" t="e">
        <f t="shared" si="5"/>
        <v>#DIV/0!</v>
      </c>
      <c r="H5" s="9" t="e">
        <f t="shared" si="6"/>
        <v>#DIV/0!</v>
      </c>
      <c r="I5" s="4" t="e">
        <f>#REF!</f>
        <v>#REF!</v>
      </c>
      <c r="J5" s="4">
        <f t="shared" si="7"/>
        <v>0</v>
      </c>
      <c r="O5">
        <v>0</v>
      </c>
      <c r="P5">
        <f t="shared" si="8"/>
        <v>0</v>
      </c>
      <c r="Q5">
        <f t="shared" si="8"/>
        <v>0</v>
      </c>
      <c r="R5" s="2">
        <v>0</v>
      </c>
    </row>
    <row r="6" spans="1:20" x14ac:dyDescent="0.25">
      <c r="A6" s="4">
        <f t="shared" ref="A6:A11" si="10">N6</f>
        <v>0</v>
      </c>
      <c r="B6" s="4">
        <f t="shared" ref="B6:B11" si="11">Q6</f>
        <v>0</v>
      </c>
      <c r="C6" s="4">
        <f t="shared" ref="C6:C11" si="12">B6*1.2</f>
        <v>0</v>
      </c>
      <c r="D6" s="4">
        <f t="shared" ref="D6:D11" si="13">C6*1.2</f>
        <v>0</v>
      </c>
      <c r="E6" s="5">
        <f t="shared" ref="E6:E11" si="14">R6</f>
        <v>0</v>
      </c>
      <c r="F6" s="4" t="e">
        <f t="shared" ref="F6:F11" si="15">ROUND((E6/B6),0)</f>
        <v>#DIV/0!</v>
      </c>
      <c r="G6" s="4" t="e">
        <f t="shared" ref="G6:G11" si="16">ROUND((E6/C6),0)</f>
        <v>#DIV/0!</v>
      </c>
      <c r="H6" s="9" t="e">
        <f t="shared" ref="H6:H11" si="17">ROUND((E6/D6),0)</f>
        <v>#DIV/0!</v>
      </c>
      <c r="I6" s="4" t="e">
        <f>#REF!</f>
        <v>#REF!</v>
      </c>
      <c r="J6" s="4">
        <f t="shared" ref="J6:J11" si="18">S6</f>
        <v>0</v>
      </c>
      <c r="O6">
        <v>0</v>
      </c>
      <c r="P6">
        <f t="shared" ref="P6:P11" si="19">O6/1.2</f>
        <v>0</v>
      </c>
      <c r="Q6">
        <f t="shared" ref="Q6:Q11" si="20">P6/1.2</f>
        <v>0</v>
      </c>
      <c r="R6" s="2">
        <v>0</v>
      </c>
    </row>
    <row r="7" spans="1:20" x14ac:dyDescent="0.25">
      <c r="A7" s="4">
        <f t="shared" ref="A7:A9" si="21">N7</f>
        <v>0</v>
      </c>
      <c r="B7" s="4">
        <f t="shared" ref="B7:B9" si="22">Q7</f>
        <v>0</v>
      </c>
      <c r="C7" s="4">
        <f t="shared" ref="C7:C9" si="23">B7*1.2</f>
        <v>0</v>
      </c>
      <c r="D7" s="4">
        <f t="shared" ref="D7:D9" si="24">C7*1.2</f>
        <v>0</v>
      </c>
      <c r="E7" s="5">
        <f t="shared" ref="E7:E9" si="25">R7</f>
        <v>0</v>
      </c>
      <c r="F7" s="4" t="e">
        <f t="shared" ref="F7:F9" si="26">ROUND((E7/B7),0)</f>
        <v>#DIV/0!</v>
      </c>
      <c r="G7" s="4" t="e">
        <f t="shared" ref="G7:G9" si="27">ROUND((E7/C7),0)</f>
        <v>#DIV/0!</v>
      </c>
      <c r="H7" s="9" t="e">
        <f t="shared" ref="H7:H9" si="28">ROUND((E7/D7),0)</f>
        <v>#DIV/0!</v>
      </c>
      <c r="I7" s="4" t="e">
        <f>#REF!</f>
        <v>#REF!</v>
      </c>
      <c r="J7" s="4">
        <f t="shared" ref="J7:J9" si="29">S7</f>
        <v>0</v>
      </c>
      <c r="O7">
        <v>0</v>
      </c>
      <c r="P7">
        <f t="shared" ref="P7:P9" si="30">O7/1.2</f>
        <v>0</v>
      </c>
      <c r="Q7">
        <f t="shared" ref="Q7:Q9" si="31">P7/1.2</f>
        <v>0</v>
      </c>
      <c r="R7" s="2">
        <v>0</v>
      </c>
    </row>
    <row r="8" spans="1:20" x14ac:dyDescent="0.25">
      <c r="A8" s="4">
        <f t="shared" si="21"/>
        <v>0</v>
      </c>
      <c r="B8" s="4">
        <f t="shared" si="22"/>
        <v>0</v>
      </c>
      <c r="C8" s="4">
        <f t="shared" si="23"/>
        <v>0</v>
      </c>
      <c r="D8" s="4">
        <f t="shared" si="24"/>
        <v>0</v>
      </c>
      <c r="E8" s="5">
        <f t="shared" si="25"/>
        <v>0</v>
      </c>
      <c r="F8" s="4" t="e">
        <f t="shared" si="26"/>
        <v>#DIV/0!</v>
      </c>
      <c r="G8" s="4" t="e">
        <f t="shared" si="27"/>
        <v>#DIV/0!</v>
      </c>
      <c r="H8" s="9" t="e">
        <f t="shared" si="28"/>
        <v>#DIV/0!</v>
      </c>
      <c r="I8" s="4" t="e">
        <f>#REF!</f>
        <v>#REF!</v>
      </c>
      <c r="J8" s="4">
        <f t="shared" si="29"/>
        <v>0</v>
      </c>
      <c r="O8">
        <v>0</v>
      </c>
      <c r="P8">
        <f t="shared" si="30"/>
        <v>0</v>
      </c>
      <c r="Q8">
        <f t="shared" si="31"/>
        <v>0</v>
      </c>
      <c r="R8" s="2">
        <v>0</v>
      </c>
    </row>
    <row r="9" spans="1:20" x14ac:dyDescent="0.25">
      <c r="A9" s="4">
        <f t="shared" si="21"/>
        <v>0</v>
      </c>
      <c r="B9" s="4">
        <f t="shared" si="22"/>
        <v>0</v>
      </c>
      <c r="C9" s="4">
        <f t="shared" si="23"/>
        <v>0</v>
      </c>
      <c r="D9" s="4">
        <f t="shared" si="24"/>
        <v>0</v>
      </c>
      <c r="E9" s="5">
        <f t="shared" si="25"/>
        <v>0</v>
      </c>
      <c r="F9" s="4" t="e">
        <f t="shared" si="26"/>
        <v>#DIV/0!</v>
      </c>
      <c r="G9" s="4" t="e">
        <f t="shared" si="27"/>
        <v>#DIV/0!</v>
      </c>
      <c r="H9" s="9" t="e">
        <f t="shared" si="28"/>
        <v>#DIV/0!</v>
      </c>
      <c r="I9" s="4" t="e">
        <f>#REF!</f>
        <v>#REF!</v>
      </c>
      <c r="J9" s="4">
        <f t="shared" si="29"/>
        <v>0</v>
      </c>
      <c r="O9">
        <v>0</v>
      </c>
      <c r="P9">
        <f t="shared" si="30"/>
        <v>0</v>
      </c>
      <c r="Q9">
        <f t="shared" si="31"/>
        <v>0</v>
      </c>
      <c r="R9" s="2">
        <v>0</v>
      </c>
    </row>
    <row r="10" spans="1:20" x14ac:dyDescent="0.25">
      <c r="A10" s="4">
        <f t="shared" si="10"/>
        <v>0</v>
      </c>
      <c r="B10" s="4">
        <f t="shared" si="11"/>
        <v>0</v>
      </c>
      <c r="C10" s="4">
        <f t="shared" si="12"/>
        <v>0</v>
      </c>
      <c r="D10" s="4">
        <f t="shared" si="13"/>
        <v>0</v>
      </c>
      <c r="E10" s="5">
        <f t="shared" si="14"/>
        <v>0</v>
      </c>
      <c r="F10" s="4" t="e">
        <f t="shared" si="15"/>
        <v>#DIV/0!</v>
      </c>
      <c r="G10" s="4" t="e">
        <f t="shared" si="16"/>
        <v>#DIV/0!</v>
      </c>
      <c r="H10" s="9" t="e">
        <f t="shared" si="17"/>
        <v>#DIV/0!</v>
      </c>
      <c r="I10" s="4" t="e">
        <f>#REF!</f>
        <v>#REF!</v>
      </c>
      <c r="J10" s="4">
        <f t="shared" si="18"/>
        <v>0</v>
      </c>
      <c r="O10">
        <v>0</v>
      </c>
      <c r="P10">
        <f t="shared" si="19"/>
        <v>0</v>
      </c>
      <c r="Q10">
        <f t="shared" si="20"/>
        <v>0</v>
      </c>
      <c r="R10" s="2">
        <v>0</v>
      </c>
    </row>
    <row r="11" spans="1:20" x14ac:dyDescent="0.25">
      <c r="A11" s="4">
        <f t="shared" si="10"/>
        <v>0</v>
      </c>
      <c r="B11" s="4">
        <f t="shared" si="11"/>
        <v>0</v>
      </c>
      <c r="C11" s="4">
        <f t="shared" si="12"/>
        <v>0</v>
      </c>
      <c r="D11" s="4">
        <f t="shared" si="13"/>
        <v>0</v>
      </c>
      <c r="E11" s="5">
        <f t="shared" si="14"/>
        <v>0</v>
      </c>
      <c r="F11" s="4" t="e">
        <f t="shared" si="15"/>
        <v>#DIV/0!</v>
      </c>
      <c r="G11" s="4" t="e">
        <f t="shared" si="16"/>
        <v>#DIV/0!</v>
      </c>
      <c r="H11" s="9" t="e">
        <f t="shared" si="17"/>
        <v>#DIV/0!</v>
      </c>
      <c r="I11" s="4" t="e">
        <f>#REF!</f>
        <v>#REF!</v>
      </c>
      <c r="J11" s="4">
        <f t="shared" si="18"/>
        <v>0</v>
      </c>
      <c r="O11">
        <v>0</v>
      </c>
      <c r="P11">
        <f t="shared" si="19"/>
        <v>0</v>
      </c>
      <c r="Q11">
        <f t="shared" si="20"/>
        <v>0</v>
      </c>
      <c r="R11" s="2">
        <v>0</v>
      </c>
    </row>
    <row r="12" spans="1:20" x14ac:dyDescent="0.25">
      <c r="A12" s="4">
        <f t="shared" si="0"/>
        <v>0</v>
      </c>
      <c r="B12" s="4">
        <f t="shared" si="1"/>
        <v>0</v>
      </c>
      <c r="C12" s="4">
        <f t="shared" si="9"/>
        <v>0</v>
      </c>
      <c r="D12" s="4">
        <f t="shared" si="2"/>
        <v>0</v>
      </c>
      <c r="E12" s="5">
        <f t="shared" si="3"/>
        <v>0</v>
      </c>
      <c r="F12" s="4" t="e">
        <f t="shared" si="4"/>
        <v>#DIV/0!</v>
      </c>
      <c r="G12" s="4" t="e">
        <f t="shared" si="5"/>
        <v>#DIV/0!</v>
      </c>
      <c r="H12" s="9" t="e">
        <f t="shared" si="6"/>
        <v>#DIV/0!</v>
      </c>
      <c r="I12" s="4" t="e">
        <f>#REF!</f>
        <v>#REF!</v>
      </c>
      <c r="J12" s="4">
        <f t="shared" si="7"/>
        <v>0</v>
      </c>
      <c r="O12">
        <v>0</v>
      </c>
      <c r="P12">
        <f t="shared" si="8"/>
        <v>0</v>
      </c>
      <c r="Q12">
        <f t="shared" si="8"/>
        <v>0</v>
      </c>
      <c r="R12" s="2">
        <v>0</v>
      </c>
    </row>
    <row r="13" spans="1:20" x14ac:dyDescent="0.25">
      <c r="A13" s="4">
        <f t="shared" si="0"/>
        <v>0</v>
      </c>
      <c r="B13" s="4">
        <f t="shared" si="1"/>
        <v>0</v>
      </c>
      <c r="C13" s="4">
        <f t="shared" si="9"/>
        <v>0</v>
      </c>
      <c r="D13" s="4">
        <f t="shared" si="2"/>
        <v>0</v>
      </c>
      <c r="E13" s="5">
        <f t="shared" si="3"/>
        <v>0</v>
      </c>
      <c r="F13" s="4" t="e">
        <f t="shared" si="4"/>
        <v>#DIV/0!</v>
      </c>
      <c r="G13" s="4" t="e">
        <f t="shared" si="5"/>
        <v>#DIV/0!</v>
      </c>
      <c r="H13" s="9" t="e">
        <f t="shared" si="6"/>
        <v>#DIV/0!</v>
      </c>
      <c r="I13" s="4" t="e">
        <f>#REF!</f>
        <v>#REF!</v>
      </c>
      <c r="J13" s="4">
        <f t="shared" si="7"/>
        <v>0</v>
      </c>
      <c r="O13">
        <v>0</v>
      </c>
      <c r="P13">
        <f t="shared" si="8"/>
        <v>0</v>
      </c>
      <c r="Q13">
        <f t="shared" si="8"/>
        <v>0</v>
      </c>
      <c r="R13" s="2">
        <v>0</v>
      </c>
    </row>
    <row r="14" spans="1:20" x14ac:dyDescent="0.25">
      <c r="A14" s="4">
        <f t="shared" si="0"/>
        <v>0</v>
      </c>
      <c r="B14" s="4">
        <f t="shared" si="1"/>
        <v>0</v>
      </c>
      <c r="C14" s="4">
        <f t="shared" si="9"/>
        <v>0</v>
      </c>
      <c r="D14" s="4">
        <f t="shared" si="2"/>
        <v>0</v>
      </c>
      <c r="E14" s="5">
        <f t="shared" si="3"/>
        <v>0</v>
      </c>
      <c r="F14" s="9" t="e">
        <f t="shared" si="4"/>
        <v>#DIV/0!</v>
      </c>
      <c r="G14" s="9" t="e">
        <f t="shared" si="5"/>
        <v>#DIV/0!</v>
      </c>
      <c r="H14" s="9" t="e">
        <f t="shared" si="6"/>
        <v>#DIV/0!</v>
      </c>
      <c r="I14" s="4" t="e">
        <f>#REF!</f>
        <v>#REF!</v>
      </c>
      <c r="J14" s="4">
        <f t="shared" si="7"/>
        <v>0</v>
      </c>
      <c r="O14">
        <v>0</v>
      </c>
      <c r="P14">
        <f t="shared" si="8"/>
        <v>0</v>
      </c>
      <c r="Q14">
        <f t="shared" si="8"/>
        <v>0</v>
      </c>
      <c r="R14" s="2">
        <v>0</v>
      </c>
    </row>
    <row r="15" spans="1:20" ht="36.75" customHeight="1" x14ac:dyDescent="0.25">
      <c r="A15" s="51" t="s">
        <v>35</v>
      </c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</row>
    <row r="16" spans="1:20" s="54" customFormat="1" ht="14.25" customHeight="1" x14ac:dyDescent="0.25">
      <c r="A16" s="9">
        <f t="shared" ref="A16:A32" si="32">N16</f>
        <v>0</v>
      </c>
      <c r="B16" s="9">
        <f t="shared" ref="B16:B32" si="33">Q16</f>
        <v>1170</v>
      </c>
      <c r="C16" s="9">
        <f>B16*1.2</f>
        <v>1404</v>
      </c>
      <c r="D16" s="9">
        <f t="shared" ref="D16:D32" si="34">C16*1.2</f>
        <v>1684.8</v>
      </c>
      <c r="E16" s="53">
        <f t="shared" ref="E16:E32" si="35">R16</f>
        <v>12000000</v>
      </c>
      <c r="F16" s="9">
        <f t="shared" ref="F16:F32" si="36">ROUND((E16/B16),0)</f>
        <v>10256</v>
      </c>
      <c r="G16" s="9">
        <f t="shared" ref="G16:G32" si="37">ROUND((E16/C16),0)</f>
        <v>8547</v>
      </c>
      <c r="H16" s="9">
        <f t="shared" ref="H16:H32" si="38">ROUND((E16/D16),0)</f>
        <v>7123</v>
      </c>
      <c r="I16" s="9" t="e">
        <f>#REF!</f>
        <v>#REF!</v>
      </c>
      <c r="J16" s="9">
        <f t="shared" ref="J16:J32" si="39">S16</f>
        <v>0</v>
      </c>
      <c r="O16" s="54">
        <v>0</v>
      </c>
      <c r="P16" s="54">
        <f t="shared" ref="P16:Q32" si="40">O16/1.2</f>
        <v>0</v>
      </c>
      <c r="Q16" s="54">
        <v>1170</v>
      </c>
      <c r="R16" s="55">
        <v>12000000</v>
      </c>
    </row>
    <row r="17" spans="1:18" s="54" customFormat="1" x14ac:dyDescent="0.25">
      <c r="A17" s="9">
        <f t="shared" si="32"/>
        <v>0</v>
      </c>
      <c r="B17" s="9">
        <f t="shared" si="33"/>
        <v>757.5</v>
      </c>
      <c r="C17" s="9">
        <f t="shared" ref="C17:C32" si="41">B17*1.2</f>
        <v>909</v>
      </c>
      <c r="D17" s="9">
        <f t="shared" si="34"/>
        <v>1090.8</v>
      </c>
      <c r="E17" s="53">
        <f t="shared" si="35"/>
        <v>7883000</v>
      </c>
      <c r="F17" s="9">
        <f t="shared" si="36"/>
        <v>10407</v>
      </c>
      <c r="G17" s="9">
        <f t="shared" si="37"/>
        <v>8672</v>
      </c>
      <c r="H17" s="9">
        <f t="shared" si="38"/>
        <v>7227</v>
      </c>
      <c r="I17" s="9" t="e">
        <f>#REF!</f>
        <v>#REF!</v>
      </c>
      <c r="J17" s="9">
        <f t="shared" si="39"/>
        <v>0</v>
      </c>
      <c r="O17" s="54">
        <v>0</v>
      </c>
      <c r="P17" s="54">
        <v>909</v>
      </c>
      <c r="Q17" s="54">
        <f t="shared" si="40"/>
        <v>757.5</v>
      </c>
      <c r="R17" s="55">
        <v>7883000</v>
      </c>
    </row>
    <row r="18" spans="1:18" ht="14.25" customHeight="1" x14ac:dyDescent="0.25">
      <c r="A18" s="4">
        <f t="shared" si="32"/>
        <v>0</v>
      </c>
      <c r="B18" s="4">
        <f t="shared" si="33"/>
        <v>800</v>
      </c>
      <c r="C18" s="4">
        <f t="shared" si="41"/>
        <v>960</v>
      </c>
      <c r="D18" s="4">
        <f t="shared" si="34"/>
        <v>1152</v>
      </c>
      <c r="E18" s="5">
        <f t="shared" si="35"/>
        <v>8500000</v>
      </c>
      <c r="F18" s="9">
        <f t="shared" si="36"/>
        <v>10625</v>
      </c>
      <c r="G18" s="9">
        <f t="shared" si="37"/>
        <v>8854</v>
      </c>
      <c r="H18" s="9">
        <f t="shared" si="38"/>
        <v>7378</v>
      </c>
      <c r="I18" s="4" t="e">
        <f>#REF!</f>
        <v>#REF!</v>
      </c>
      <c r="J18" s="4">
        <f t="shared" si="39"/>
        <v>0</v>
      </c>
      <c r="O18">
        <v>0</v>
      </c>
      <c r="P18">
        <f t="shared" si="40"/>
        <v>0</v>
      </c>
      <c r="Q18">
        <v>800</v>
      </c>
      <c r="R18" s="2">
        <v>8500000</v>
      </c>
    </row>
    <row r="19" spans="1:18" ht="14.25" customHeight="1" x14ac:dyDescent="0.25">
      <c r="A19" s="4">
        <f t="shared" si="32"/>
        <v>0</v>
      </c>
      <c r="B19" s="4">
        <f t="shared" si="33"/>
        <v>1170</v>
      </c>
      <c r="C19" s="4">
        <f t="shared" si="41"/>
        <v>1404</v>
      </c>
      <c r="D19" s="4">
        <f t="shared" si="34"/>
        <v>1684.8</v>
      </c>
      <c r="E19" s="5">
        <f t="shared" si="35"/>
        <v>12000000</v>
      </c>
      <c r="F19" s="9">
        <f t="shared" si="36"/>
        <v>10256</v>
      </c>
      <c r="G19" s="9">
        <f t="shared" si="37"/>
        <v>8547</v>
      </c>
      <c r="H19" s="9">
        <f t="shared" si="38"/>
        <v>7123</v>
      </c>
      <c r="I19" s="4" t="e">
        <f>#REF!</f>
        <v>#REF!</v>
      </c>
      <c r="J19" s="4">
        <f t="shared" si="39"/>
        <v>0</v>
      </c>
      <c r="O19">
        <v>0</v>
      </c>
      <c r="P19">
        <f t="shared" si="40"/>
        <v>0</v>
      </c>
      <c r="Q19">
        <v>1170</v>
      </c>
      <c r="R19" s="2">
        <v>12000000</v>
      </c>
    </row>
    <row r="20" spans="1:18" ht="14.25" customHeight="1" x14ac:dyDescent="0.25">
      <c r="A20" s="4">
        <f t="shared" si="32"/>
        <v>0</v>
      </c>
      <c r="B20" s="4">
        <f t="shared" si="33"/>
        <v>1000</v>
      </c>
      <c r="C20" s="4">
        <f t="shared" si="41"/>
        <v>1200</v>
      </c>
      <c r="D20" s="4">
        <f t="shared" si="34"/>
        <v>1440</v>
      </c>
      <c r="E20" s="5">
        <f t="shared" si="35"/>
        <v>9500000</v>
      </c>
      <c r="F20" s="9">
        <f t="shared" si="36"/>
        <v>9500</v>
      </c>
      <c r="G20" s="9">
        <f t="shared" si="37"/>
        <v>7917</v>
      </c>
      <c r="H20" s="9">
        <f t="shared" si="38"/>
        <v>6597</v>
      </c>
      <c r="I20" s="4" t="e">
        <f>#REF!</f>
        <v>#REF!</v>
      </c>
      <c r="J20" s="4">
        <f t="shared" si="39"/>
        <v>0</v>
      </c>
      <c r="O20">
        <v>0</v>
      </c>
      <c r="P20">
        <f t="shared" si="40"/>
        <v>0</v>
      </c>
      <c r="Q20">
        <v>1000</v>
      </c>
      <c r="R20" s="2">
        <v>9500000</v>
      </c>
    </row>
    <row r="21" spans="1:18" ht="14.25" customHeight="1" x14ac:dyDescent="0.25">
      <c r="A21" s="4">
        <f t="shared" ref="A21:A24" si="42">N21</f>
        <v>0</v>
      </c>
      <c r="B21" s="4">
        <f t="shared" ref="B21:B24" si="43">Q21</f>
        <v>460</v>
      </c>
      <c r="C21" s="4">
        <f t="shared" ref="C21:C24" si="44">B21*1.2</f>
        <v>552</v>
      </c>
      <c r="D21" s="4">
        <f t="shared" ref="D21:D24" si="45">C21*1.2</f>
        <v>662.4</v>
      </c>
      <c r="E21" s="5">
        <f t="shared" ref="E21:E24" si="46">R21</f>
        <v>5000000</v>
      </c>
      <c r="F21" s="9">
        <f t="shared" ref="F21:F24" si="47">ROUND((E21/B21),0)</f>
        <v>10870</v>
      </c>
      <c r="G21" s="9">
        <f t="shared" ref="G21:G24" si="48">ROUND((E21/C21),0)</f>
        <v>9058</v>
      </c>
      <c r="H21" s="9">
        <f t="shared" ref="H21:H24" si="49">ROUND((E21/D21),0)</f>
        <v>7548</v>
      </c>
      <c r="I21" s="4" t="e">
        <f>#REF!</f>
        <v>#REF!</v>
      </c>
      <c r="J21" s="4">
        <f t="shared" ref="J21:J24" si="50">S21</f>
        <v>0</v>
      </c>
      <c r="O21">
        <v>0</v>
      </c>
      <c r="P21">
        <f t="shared" ref="P21:P24" si="51">O21/1.2</f>
        <v>0</v>
      </c>
      <c r="Q21">
        <v>460</v>
      </c>
      <c r="R21" s="2">
        <v>5000000</v>
      </c>
    </row>
    <row r="22" spans="1:18" ht="14.25" customHeight="1" x14ac:dyDescent="0.25">
      <c r="A22" s="4">
        <f t="shared" si="42"/>
        <v>0</v>
      </c>
      <c r="B22" s="4">
        <f t="shared" si="43"/>
        <v>625</v>
      </c>
      <c r="C22" s="4">
        <f t="shared" si="44"/>
        <v>750</v>
      </c>
      <c r="D22" s="4">
        <f t="shared" si="45"/>
        <v>900</v>
      </c>
      <c r="E22" s="5">
        <f t="shared" si="46"/>
        <v>5000000</v>
      </c>
      <c r="F22" s="9">
        <f t="shared" si="47"/>
        <v>8000</v>
      </c>
      <c r="G22" s="9">
        <f t="shared" si="48"/>
        <v>6667</v>
      </c>
      <c r="H22" s="9">
        <f t="shared" si="49"/>
        <v>5556</v>
      </c>
      <c r="I22" s="4" t="e">
        <f>#REF!</f>
        <v>#REF!</v>
      </c>
      <c r="J22" s="4">
        <f t="shared" si="50"/>
        <v>0</v>
      </c>
      <c r="O22">
        <v>0</v>
      </c>
      <c r="P22">
        <v>750</v>
      </c>
      <c r="Q22">
        <f t="shared" ref="Q21:Q24" si="52">P22/1.2</f>
        <v>625</v>
      </c>
      <c r="R22" s="2">
        <v>5000000</v>
      </c>
    </row>
    <row r="23" spans="1:18" ht="14.25" customHeight="1" x14ac:dyDescent="0.25">
      <c r="A23" s="4">
        <f t="shared" si="42"/>
        <v>0</v>
      </c>
      <c r="B23" s="4">
        <f t="shared" si="43"/>
        <v>480</v>
      </c>
      <c r="C23" s="4">
        <f t="shared" si="44"/>
        <v>576</v>
      </c>
      <c r="D23" s="4">
        <f t="shared" si="45"/>
        <v>691.19999999999993</v>
      </c>
      <c r="E23" s="5">
        <f t="shared" si="46"/>
        <v>4500000</v>
      </c>
      <c r="F23" s="9">
        <f t="shared" si="47"/>
        <v>9375</v>
      </c>
      <c r="G23" s="9">
        <f t="shared" si="48"/>
        <v>7813</v>
      </c>
      <c r="H23" s="9">
        <f t="shared" si="49"/>
        <v>6510</v>
      </c>
      <c r="I23" s="4" t="e">
        <f>#REF!</f>
        <v>#REF!</v>
      </c>
      <c r="J23" s="4">
        <f t="shared" si="50"/>
        <v>0</v>
      </c>
      <c r="O23">
        <v>0</v>
      </c>
      <c r="P23">
        <f t="shared" si="51"/>
        <v>0</v>
      </c>
      <c r="Q23">
        <v>480</v>
      </c>
      <c r="R23" s="2">
        <v>4500000</v>
      </c>
    </row>
    <row r="24" spans="1:18" s="49" customFormat="1" ht="14.25" customHeight="1" x14ac:dyDescent="0.25">
      <c r="A24" s="47">
        <f t="shared" si="42"/>
        <v>0</v>
      </c>
      <c r="B24" s="47">
        <f t="shared" si="43"/>
        <v>661</v>
      </c>
      <c r="C24" s="47">
        <f t="shared" si="44"/>
        <v>793.19999999999993</v>
      </c>
      <c r="D24" s="47">
        <f t="shared" si="45"/>
        <v>951.83999999999992</v>
      </c>
      <c r="E24" s="48">
        <f t="shared" si="46"/>
        <v>9000000</v>
      </c>
      <c r="F24" s="47">
        <f t="shared" si="47"/>
        <v>13616</v>
      </c>
      <c r="G24" s="47">
        <f t="shared" si="48"/>
        <v>11346</v>
      </c>
      <c r="H24" s="47">
        <f t="shared" si="49"/>
        <v>9455</v>
      </c>
      <c r="I24" s="47" t="e">
        <f>#REF!</f>
        <v>#REF!</v>
      </c>
      <c r="J24" s="47">
        <f t="shared" si="50"/>
        <v>0</v>
      </c>
      <c r="O24" s="49">
        <v>0</v>
      </c>
      <c r="P24" s="49">
        <f t="shared" si="51"/>
        <v>0</v>
      </c>
      <c r="Q24" s="49">
        <v>661</v>
      </c>
      <c r="R24" s="50">
        <v>9000000</v>
      </c>
    </row>
    <row r="25" spans="1:18" ht="14.25" customHeight="1" x14ac:dyDescent="0.25">
      <c r="A25" s="4">
        <f t="shared" si="32"/>
        <v>0</v>
      </c>
      <c r="B25" s="4">
        <f t="shared" si="33"/>
        <v>700</v>
      </c>
      <c r="C25" s="4">
        <f t="shared" si="41"/>
        <v>840</v>
      </c>
      <c r="D25" s="4">
        <f t="shared" si="34"/>
        <v>1008</v>
      </c>
      <c r="E25" s="5">
        <f t="shared" si="35"/>
        <v>6900000</v>
      </c>
      <c r="F25" s="9">
        <f t="shared" si="36"/>
        <v>9857</v>
      </c>
      <c r="G25" s="9">
        <f t="shared" si="37"/>
        <v>8214</v>
      </c>
      <c r="H25" s="9">
        <f t="shared" si="38"/>
        <v>6845</v>
      </c>
      <c r="I25" s="4" t="e">
        <f>#REF!</f>
        <v>#REF!</v>
      </c>
      <c r="J25" s="4">
        <f t="shared" si="39"/>
        <v>0</v>
      </c>
      <c r="O25">
        <v>0</v>
      </c>
      <c r="P25">
        <v>840</v>
      </c>
      <c r="Q25">
        <f t="shared" si="40"/>
        <v>700</v>
      </c>
      <c r="R25" s="2">
        <v>6900000</v>
      </c>
    </row>
    <row r="26" spans="1:18" ht="14.25" customHeight="1" x14ac:dyDescent="0.25">
      <c r="A26" s="4">
        <f t="shared" si="32"/>
        <v>0</v>
      </c>
      <c r="B26" s="4">
        <f t="shared" si="33"/>
        <v>585</v>
      </c>
      <c r="C26" s="4">
        <f t="shared" si="41"/>
        <v>702</v>
      </c>
      <c r="D26" s="4">
        <f t="shared" si="34"/>
        <v>842.4</v>
      </c>
      <c r="E26" s="5">
        <f t="shared" si="35"/>
        <v>10000000</v>
      </c>
      <c r="F26" s="9">
        <f t="shared" si="36"/>
        <v>17094</v>
      </c>
      <c r="G26" s="9">
        <f t="shared" si="37"/>
        <v>14245</v>
      </c>
      <c r="H26" s="9">
        <f t="shared" si="38"/>
        <v>11871</v>
      </c>
      <c r="I26" s="4" t="e">
        <f>#REF!</f>
        <v>#REF!</v>
      </c>
      <c r="J26" s="4">
        <f t="shared" si="39"/>
        <v>0</v>
      </c>
      <c r="O26">
        <v>0</v>
      </c>
      <c r="P26">
        <v>702</v>
      </c>
      <c r="Q26">
        <f t="shared" si="40"/>
        <v>585</v>
      </c>
      <c r="R26" s="2">
        <v>10000000</v>
      </c>
    </row>
    <row r="27" spans="1:18" ht="14.25" customHeight="1" x14ac:dyDescent="0.25">
      <c r="A27" s="4">
        <f t="shared" si="32"/>
        <v>0</v>
      </c>
      <c r="B27" s="4">
        <f t="shared" si="33"/>
        <v>750</v>
      </c>
      <c r="C27" s="4">
        <f t="shared" si="41"/>
        <v>900</v>
      </c>
      <c r="D27" s="4">
        <f t="shared" si="34"/>
        <v>1080</v>
      </c>
      <c r="E27" s="5">
        <f t="shared" si="35"/>
        <v>7000000</v>
      </c>
      <c r="F27" s="9">
        <f t="shared" si="36"/>
        <v>9333</v>
      </c>
      <c r="G27" s="9">
        <f t="shared" si="37"/>
        <v>7778</v>
      </c>
      <c r="H27" s="9">
        <f t="shared" si="38"/>
        <v>6481</v>
      </c>
      <c r="I27" s="4" t="e">
        <f>#REF!</f>
        <v>#REF!</v>
      </c>
      <c r="J27" s="4">
        <f t="shared" si="39"/>
        <v>0</v>
      </c>
      <c r="O27">
        <v>0</v>
      </c>
      <c r="P27">
        <f t="shared" si="40"/>
        <v>0</v>
      </c>
      <c r="Q27">
        <v>750</v>
      </c>
      <c r="R27" s="2">
        <v>7000000</v>
      </c>
    </row>
    <row r="28" spans="1:18" ht="14.25" customHeight="1" x14ac:dyDescent="0.25">
      <c r="A28" s="4">
        <f t="shared" si="32"/>
        <v>0</v>
      </c>
      <c r="B28" s="4">
        <f t="shared" si="33"/>
        <v>558</v>
      </c>
      <c r="C28" s="4">
        <f t="shared" si="41"/>
        <v>669.6</v>
      </c>
      <c r="D28" s="4">
        <f t="shared" si="34"/>
        <v>803.52</v>
      </c>
      <c r="E28" s="5">
        <f t="shared" si="35"/>
        <v>5400000</v>
      </c>
      <c r="F28" s="9">
        <f t="shared" si="36"/>
        <v>9677</v>
      </c>
      <c r="G28" s="9">
        <f t="shared" si="37"/>
        <v>8065</v>
      </c>
      <c r="H28" s="9">
        <f t="shared" si="38"/>
        <v>6720</v>
      </c>
      <c r="I28" s="4" t="e">
        <f>#REF!</f>
        <v>#REF!</v>
      </c>
      <c r="J28" s="4">
        <f t="shared" si="39"/>
        <v>0</v>
      </c>
      <c r="O28">
        <v>0</v>
      </c>
      <c r="P28">
        <f t="shared" si="40"/>
        <v>0</v>
      </c>
      <c r="Q28">
        <v>558</v>
      </c>
      <c r="R28" s="2">
        <v>5400000</v>
      </c>
    </row>
    <row r="29" spans="1:18" ht="14.25" customHeight="1" x14ac:dyDescent="0.25">
      <c r="A29" s="4">
        <f t="shared" si="32"/>
        <v>0</v>
      </c>
      <c r="B29" s="4">
        <f t="shared" si="33"/>
        <v>0</v>
      </c>
      <c r="C29" s="4">
        <f t="shared" si="41"/>
        <v>0</v>
      </c>
      <c r="D29" s="4">
        <f t="shared" si="34"/>
        <v>0</v>
      </c>
      <c r="E29" s="5">
        <f t="shared" si="35"/>
        <v>0</v>
      </c>
      <c r="F29" s="9" t="e">
        <f t="shared" si="36"/>
        <v>#DIV/0!</v>
      </c>
      <c r="G29" s="9" t="e">
        <f t="shared" si="37"/>
        <v>#DIV/0!</v>
      </c>
      <c r="H29" s="9" t="e">
        <f t="shared" si="38"/>
        <v>#DIV/0!</v>
      </c>
      <c r="I29" s="4" t="e">
        <f>#REF!</f>
        <v>#REF!</v>
      </c>
      <c r="J29" s="4">
        <f t="shared" si="39"/>
        <v>0</v>
      </c>
      <c r="O29">
        <v>0</v>
      </c>
      <c r="P29">
        <f t="shared" si="40"/>
        <v>0</v>
      </c>
      <c r="Q29">
        <f t="shared" si="40"/>
        <v>0</v>
      </c>
      <c r="R29" s="2">
        <v>0</v>
      </c>
    </row>
    <row r="30" spans="1:18" ht="14.25" customHeight="1" x14ac:dyDescent="0.25">
      <c r="A30" s="4">
        <f t="shared" si="32"/>
        <v>0</v>
      </c>
      <c r="B30" s="4">
        <f t="shared" si="33"/>
        <v>0</v>
      </c>
      <c r="C30" s="4">
        <f t="shared" si="41"/>
        <v>0</v>
      </c>
      <c r="D30" s="4">
        <f t="shared" si="34"/>
        <v>0</v>
      </c>
      <c r="E30" s="5">
        <f t="shared" si="35"/>
        <v>0</v>
      </c>
      <c r="F30" s="9" t="e">
        <f t="shared" si="36"/>
        <v>#DIV/0!</v>
      </c>
      <c r="G30" s="9" t="e">
        <f t="shared" si="37"/>
        <v>#DIV/0!</v>
      </c>
      <c r="H30" s="9" t="e">
        <f t="shared" si="38"/>
        <v>#DIV/0!</v>
      </c>
      <c r="I30" s="4" t="e">
        <f>#REF!</f>
        <v>#REF!</v>
      </c>
      <c r="J30" s="4">
        <f t="shared" si="39"/>
        <v>0</v>
      </c>
      <c r="O30">
        <v>0</v>
      </c>
      <c r="P30">
        <f t="shared" si="40"/>
        <v>0</v>
      </c>
      <c r="Q30">
        <f t="shared" si="40"/>
        <v>0</v>
      </c>
      <c r="R30" s="2">
        <v>0</v>
      </c>
    </row>
    <row r="31" spans="1:18" ht="14.25" customHeight="1" x14ac:dyDescent="0.25">
      <c r="A31" s="4">
        <f t="shared" si="32"/>
        <v>0</v>
      </c>
      <c r="B31" s="4">
        <f t="shared" si="33"/>
        <v>0</v>
      </c>
      <c r="C31" s="4">
        <f t="shared" si="41"/>
        <v>0</v>
      </c>
      <c r="D31" s="4">
        <f t="shared" si="34"/>
        <v>0</v>
      </c>
      <c r="E31" s="5">
        <f t="shared" si="35"/>
        <v>0</v>
      </c>
      <c r="F31" s="9" t="e">
        <f t="shared" si="36"/>
        <v>#DIV/0!</v>
      </c>
      <c r="G31" s="9" t="e">
        <f t="shared" si="37"/>
        <v>#DIV/0!</v>
      </c>
      <c r="H31" s="9" t="e">
        <f t="shared" si="38"/>
        <v>#DIV/0!</v>
      </c>
      <c r="I31" s="4" t="e">
        <f>#REF!</f>
        <v>#REF!</v>
      </c>
      <c r="J31" s="4">
        <f t="shared" si="39"/>
        <v>0</v>
      </c>
      <c r="O31">
        <v>0</v>
      </c>
      <c r="P31">
        <f t="shared" si="40"/>
        <v>0</v>
      </c>
      <c r="Q31">
        <f t="shared" si="40"/>
        <v>0</v>
      </c>
      <c r="R31" s="2">
        <v>0</v>
      </c>
    </row>
    <row r="32" spans="1:18" x14ac:dyDescent="0.25">
      <c r="A32" s="4">
        <f t="shared" si="32"/>
        <v>0</v>
      </c>
      <c r="B32" s="4">
        <f t="shared" si="33"/>
        <v>0</v>
      </c>
      <c r="C32" s="4">
        <f t="shared" si="41"/>
        <v>0</v>
      </c>
      <c r="D32" s="4">
        <f t="shared" si="34"/>
        <v>0</v>
      </c>
      <c r="E32" s="5">
        <f t="shared" si="35"/>
        <v>0</v>
      </c>
      <c r="F32" s="9" t="e">
        <f t="shared" si="36"/>
        <v>#DIV/0!</v>
      </c>
      <c r="G32" s="9" t="e">
        <f t="shared" si="37"/>
        <v>#DIV/0!</v>
      </c>
      <c r="H32" s="4" t="e">
        <f t="shared" si="38"/>
        <v>#DIV/0!</v>
      </c>
      <c r="I32" s="4" t="e">
        <f>#REF!</f>
        <v>#REF!</v>
      </c>
      <c r="J32" s="4">
        <f t="shared" si="39"/>
        <v>0</v>
      </c>
      <c r="O32">
        <v>0</v>
      </c>
      <c r="P32">
        <f t="shared" si="40"/>
        <v>0</v>
      </c>
      <c r="Q32">
        <f t="shared" si="40"/>
        <v>0</v>
      </c>
      <c r="R32" s="2">
        <v>0</v>
      </c>
    </row>
    <row r="33" spans="1:25" x14ac:dyDescent="0.25">
      <c r="A33" s="4"/>
      <c r="B33" s="4"/>
      <c r="C33" s="4"/>
      <c r="D33" s="4"/>
      <c r="F33"/>
      <c r="I33" s="4"/>
      <c r="J33" s="4"/>
      <c r="R33" s="2"/>
    </row>
    <row r="34" spans="1:25" x14ac:dyDescent="0.25">
      <c r="A34" s="4"/>
      <c r="B34" s="4"/>
      <c r="C34" s="4"/>
      <c r="D34" s="4"/>
      <c r="F34"/>
      <c r="I34" s="4"/>
      <c r="J34" s="4"/>
      <c r="R34" s="2"/>
    </row>
    <row r="35" spans="1:25" x14ac:dyDescent="0.25">
      <c r="A35" s="4"/>
      <c r="B35" s="4"/>
      <c r="C35" s="4"/>
      <c r="D35" s="4"/>
      <c r="F35"/>
      <c r="I35" s="4"/>
      <c r="J35" s="4"/>
      <c r="R35" s="2"/>
    </row>
    <row r="36" spans="1:25" x14ac:dyDescent="0.25">
      <c r="A36" s="4"/>
      <c r="B36" s="4"/>
      <c r="C36" s="4"/>
      <c r="D36" s="4"/>
      <c r="F36"/>
      <c r="I36" s="4"/>
      <c r="J36" s="4"/>
      <c r="R36" s="2"/>
    </row>
    <row r="37" spans="1:25" x14ac:dyDescent="0.25">
      <c r="A37" s="4"/>
      <c r="B37" s="4"/>
      <c r="C37" s="4"/>
      <c r="D37" s="4"/>
      <c r="E37" t="s">
        <v>37</v>
      </c>
      <c r="F37">
        <v>724</v>
      </c>
      <c r="I37" s="4"/>
      <c r="J37" s="4"/>
      <c r="R37" s="2"/>
      <c r="X37" s="7"/>
      <c r="Y37" s="7"/>
    </row>
    <row r="38" spans="1:25" ht="14.25" customHeight="1" x14ac:dyDescent="0.3">
      <c r="F38"/>
      <c r="U38" s="31" t="s">
        <v>20</v>
      </c>
      <c r="V38" s="32"/>
      <c r="W38" s="33"/>
      <c r="X38" s="18"/>
      <c r="Y38" s="7"/>
    </row>
    <row r="39" spans="1:25" ht="38.25" customHeight="1" x14ac:dyDescent="0.3">
      <c r="S39" s="10"/>
      <c r="T39" s="10"/>
      <c r="U39" s="31" t="s">
        <v>21</v>
      </c>
      <c r="V39" s="32">
        <v>2024</v>
      </c>
      <c r="W39" s="33"/>
      <c r="X39" s="18"/>
      <c r="Y39" s="7"/>
    </row>
    <row r="40" spans="1:25" ht="16.5" x14ac:dyDescent="0.3">
      <c r="F40" s="7">
        <v>585</v>
      </c>
      <c r="S40" s="10"/>
      <c r="T40" s="10"/>
      <c r="U40" s="34" t="s">
        <v>22</v>
      </c>
      <c r="V40" s="35">
        <v>2012</v>
      </c>
      <c r="W40" s="33" t="s">
        <v>38</v>
      </c>
      <c r="X40" s="18"/>
      <c r="Y40" s="7"/>
    </row>
    <row r="41" spans="1:25" ht="16.5" x14ac:dyDescent="0.3">
      <c r="F41" s="7">
        <v>82</v>
      </c>
      <c r="G41" s="6"/>
      <c r="H41" s="6"/>
      <c r="S41" s="10"/>
      <c r="T41" s="10"/>
      <c r="U41" s="36" t="s">
        <v>23</v>
      </c>
      <c r="V41" s="35">
        <f>V39-V40</f>
        <v>12</v>
      </c>
      <c r="W41" s="33"/>
      <c r="X41" s="18"/>
      <c r="Y41" s="7"/>
    </row>
    <row r="42" spans="1:25" ht="16.5" x14ac:dyDescent="0.3">
      <c r="F42" s="7">
        <f>SUM(F40:F41)</f>
        <v>667</v>
      </c>
      <c r="S42" s="10"/>
      <c r="T42" s="10"/>
      <c r="U42" s="37"/>
      <c r="V42" s="35">
        <f>V41-60</f>
        <v>-48</v>
      </c>
      <c r="W42" s="33"/>
      <c r="X42" s="26"/>
      <c r="Y42" s="7"/>
    </row>
    <row r="43" spans="1:25" ht="16.5" x14ac:dyDescent="0.3">
      <c r="S43" s="10"/>
      <c r="T43" s="10"/>
      <c r="U43" s="37" t="s">
        <v>24</v>
      </c>
      <c r="V43" s="38">
        <f>724*2700</f>
        <v>1954800</v>
      </c>
      <c r="W43" s="33"/>
      <c r="X43" s="26"/>
      <c r="Y43" s="7"/>
    </row>
    <row r="44" spans="1:25" ht="16.5" x14ac:dyDescent="0.3">
      <c r="F44" s="7">
        <f>F37/F42</f>
        <v>1.0854572713643178</v>
      </c>
      <c r="S44" s="10"/>
      <c r="T44" s="10"/>
      <c r="U44" s="37" t="s">
        <v>25</v>
      </c>
      <c r="V44" s="35"/>
      <c r="W44" s="33"/>
      <c r="X44" s="26"/>
      <c r="Y44" s="7"/>
    </row>
    <row r="45" spans="1:25" ht="39" customHeight="1" x14ac:dyDescent="0.3">
      <c r="P45" s="52" t="s">
        <v>36</v>
      </c>
      <c r="Q45" s="52"/>
      <c r="R45" s="52"/>
      <c r="S45" s="52"/>
      <c r="U45" s="37"/>
      <c r="V45" s="35"/>
      <c r="W45" s="33"/>
      <c r="X45" s="26"/>
      <c r="Y45" s="7"/>
    </row>
    <row r="46" spans="1:25" ht="16.5" x14ac:dyDescent="0.3">
      <c r="U46" s="37" t="s">
        <v>26</v>
      </c>
      <c r="V46" s="39">
        <f>100-10</f>
        <v>90</v>
      </c>
      <c r="W46" s="33"/>
      <c r="X46" s="27"/>
      <c r="Y46" s="7"/>
    </row>
    <row r="47" spans="1:25" ht="16.5" x14ac:dyDescent="0.3">
      <c r="P47" s="14" t="s">
        <v>15</v>
      </c>
      <c r="Q47" s="14" t="s">
        <v>16</v>
      </c>
      <c r="R47" s="14" t="s">
        <v>17</v>
      </c>
      <c r="S47" s="14" t="s">
        <v>18</v>
      </c>
      <c r="T47" s="12"/>
      <c r="U47" s="31" t="s">
        <v>27</v>
      </c>
      <c r="V47" s="35">
        <f>V46*12/60</f>
        <v>18</v>
      </c>
      <c r="W47" s="33"/>
      <c r="X47" s="18"/>
      <c r="Y47" s="7"/>
    </row>
    <row r="48" spans="1:25" ht="16.5" x14ac:dyDescent="0.3">
      <c r="Q48">
        <f>N36</f>
        <v>0</v>
      </c>
      <c r="R48" s="15">
        <f>N34</f>
        <v>0</v>
      </c>
      <c r="S48" s="15">
        <f>R48*Q48</f>
        <v>0</v>
      </c>
      <c r="U48" s="31"/>
      <c r="V48" s="40">
        <f>V47%</f>
        <v>0.18</v>
      </c>
      <c r="W48" s="33"/>
      <c r="X48" s="18"/>
      <c r="Y48" s="7"/>
    </row>
    <row r="49" spans="15:25" ht="16.5" x14ac:dyDescent="0.3">
      <c r="R49" s="6" t="s">
        <v>18</v>
      </c>
      <c r="S49" s="16">
        <f>SUM(S48:S48)</f>
        <v>0</v>
      </c>
      <c r="U49" s="31" t="s">
        <v>28</v>
      </c>
      <c r="V49" s="41">
        <f>ROUND((V43*V48),0)</f>
        <v>351864</v>
      </c>
      <c r="W49" s="33"/>
      <c r="X49" s="18"/>
      <c r="Y49" s="7"/>
    </row>
    <row r="50" spans="15:25" ht="16.5" x14ac:dyDescent="0.3">
      <c r="R50" s="6" t="s">
        <v>13</v>
      </c>
      <c r="S50" s="16">
        <f>S49*90%</f>
        <v>0</v>
      </c>
      <c r="U50" s="31" t="s">
        <v>16</v>
      </c>
      <c r="V50" s="41">
        <v>724</v>
      </c>
      <c r="W50" s="33"/>
      <c r="X50" s="18"/>
      <c r="Y50" s="7"/>
    </row>
    <row r="51" spans="15:25" ht="16.5" x14ac:dyDescent="0.3">
      <c r="R51" s="6" t="s">
        <v>19</v>
      </c>
      <c r="S51" s="16">
        <f>S49*80%</f>
        <v>0</v>
      </c>
      <c r="U51" s="37" t="s">
        <v>17</v>
      </c>
      <c r="V51" s="35">
        <v>10000</v>
      </c>
      <c r="W51" s="33"/>
      <c r="X51" s="18"/>
      <c r="Y51" s="7"/>
    </row>
    <row r="52" spans="15:25" ht="16.5" x14ac:dyDescent="0.3">
      <c r="S52" s="10"/>
      <c r="T52" s="10"/>
      <c r="U52" s="37" t="s">
        <v>29</v>
      </c>
      <c r="V52" s="38">
        <f>V51*V50</f>
        <v>7240000</v>
      </c>
      <c r="W52" s="33"/>
      <c r="X52" s="26"/>
      <c r="Y52" s="7"/>
    </row>
    <row r="53" spans="15:25" ht="16.5" x14ac:dyDescent="0.3">
      <c r="S53" s="10"/>
      <c r="T53" s="10"/>
      <c r="U53" s="42" t="s">
        <v>30</v>
      </c>
      <c r="V53" s="43">
        <f>V52-V49</f>
        <v>6888136</v>
      </c>
      <c r="W53" s="44"/>
      <c r="X53" s="26"/>
      <c r="Y53" s="7"/>
    </row>
    <row r="54" spans="15:25" ht="16.5" x14ac:dyDescent="0.3">
      <c r="P54" s="13" t="s">
        <v>14</v>
      </c>
      <c r="S54" s="10"/>
      <c r="T54" s="11"/>
      <c r="U54" s="42" t="s">
        <v>31</v>
      </c>
      <c r="V54" s="43">
        <f>V53*0.9</f>
        <v>6199322.4000000004</v>
      </c>
      <c r="W54" s="33"/>
      <c r="X54" s="28"/>
      <c r="Y54" s="7"/>
    </row>
    <row r="55" spans="15:25" ht="16.5" x14ac:dyDescent="0.3">
      <c r="S55" s="11"/>
      <c r="T55" s="10"/>
      <c r="U55" s="42" t="s">
        <v>32</v>
      </c>
      <c r="V55" s="45">
        <f>V53*0.8</f>
        <v>5510508.8000000007</v>
      </c>
      <c r="W55" s="33"/>
      <c r="X55" s="29"/>
      <c r="Y55" s="7"/>
    </row>
    <row r="56" spans="15:25" ht="16.5" x14ac:dyDescent="0.3">
      <c r="S56" s="10"/>
      <c r="T56" s="10"/>
      <c r="U56" s="42" t="s">
        <v>33</v>
      </c>
      <c r="V56" s="46">
        <f>V53*0.025/12</f>
        <v>14350.283333333335</v>
      </c>
      <c r="W56" s="33"/>
      <c r="X56" s="30"/>
      <c r="Y56" s="7"/>
    </row>
    <row r="57" spans="15:25" ht="15.75" x14ac:dyDescent="0.25">
      <c r="O57" s="10"/>
      <c r="P57" s="10"/>
      <c r="Q57" s="10"/>
      <c r="R57" s="10"/>
      <c r="S57" s="10"/>
      <c r="T57" s="10"/>
      <c r="U57" s="17"/>
      <c r="V57" s="19"/>
      <c r="W57" s="21"/>
      <c r="X57" s="26"/>
      <c r="Y57" s="7"/>
    </row>
    <row r="58" spans="15:25" ht="15.75" x14ac:dyDescent="0.25">
      <c r="U58" s="22"/>
      <c r="V58" s="23"/>
      <c r="W58" s="24"/>
      <c r="X58" s="24"/>
    </row>
    <row r="59" spans="15:25" ht="15.75" x14ac:dyDescent="0.25">
      <c r="U59" s="17"/>
      <c r="V59" s="19"/>
      <c r="W59" s="21"/>
      <c r="X59" s="21"/>
    </row>
    <row r="60" spans="15:25" ht="15.75" x14ac:dyDescent="0.25">
      <c r="U60" s="25"/>
      <c r="V60" s="21"/>
      <c r="W60" s="20"/>
      <c r="X60" s="20"/>
    </row>
  </sheetData>
  <mergeCells count="3">
    <mergeCell ref="A15:R15"/>
    <mergeCell ref="A2:R2"/>
    <mergeCell ref="P45:S45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33:E44"/>
  <sheetViews>
    <sheetView zoomScaleNormal="100" workbookViewId="0">
      <selection activeCell="B2" sqref="B2"/>
    </sheetView>
  </sheetViews>
  <sheetFormatPr defaultRowHeight="15" x14ac:dyDescent="0.25"/>
  <sheetData>
    <row r="33" spans="5:5" ht="9" customHeight="1" x14ac:dyDescent="0.25"/>
    <row r="34" spans="5:5" hidden="1" x14ac:dyDescent="0.25"/>
    <row r="44" spans="5:5" x14ac:dyDescent="0.25">
      <c r="E44" s="6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6" workbookViewId="0">
      <selection activeCell="U17" sqref="U17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"/>
  <sheetViews>
    <sheetView zoomScaleNormal="100" workbookViewId="0">
      <selection activeCell="A2" sqref="A2"/>
    </sheetView>
  </sheetViews>
  <sheetFormatPr defaultRowHeight="15" x14ac:dyDescent="0.25"/>
  <sheetData>
    <row r="2" spans="1:1" x14ac:dyDescent="0.25">
      <c r="A2" s="6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zoomScaleNormal="100" workbookViewId="0">
      <selection activeCell="R23" sqref="R23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zoomScaleNormal="100" workbookViewId="0">
      <selection activeCell="Q23" sqref="Q23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F1" zoomScaleNormal="100" workbookViewId="0">
      <selection activeCell="G1" sqref="G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B2" sqref="B2"/>
    </sheetView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P23" sqref="P23"/>
    </sheetView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>
      <selection activeCell="M37" sqref="M37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20-20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DESK-108</cp:lastModifiedBy>
  <cp:lastPrinted>2019-11-05T06:14:02Z</cp:lastPrinted>
  <dcterms:created xsi:type="dcterms:W3CDTF">2018-02-17T10:36:41Z</dcterms:created>
  <dcterms:modified xsi:type="dcterms:W3CDTF">2024-10-21T11:07:29Z</dcterms:modified>
</cp:coreProperties>
</file>