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SMECCC  Bhayander\JITENDRA JANARDAN VAKODE\"/>
    </mc:Choice>
  </mc:AlternateContent>
  <xr:revisionPtr revIDLastSave="0" documentId="13_ncr:1_{B1F4F44F-E258-4C6D-AD9D-CAE3869C97D8}" xr6:coauthVersionLast="36" xr6:coauthVersionMax="47" xr10:uidLastSave="{00000000-0000-0000-0000-000000000000}"/>
  <bookViews>
    <workbookView xWindow="0" yWindow="0" windowWidth="28800" windowHeight="12105" tabRatio="932" activeTab="1" xr2:uid="{00000000-000D-0000-FFFF-FFFF00000000}"/>
  </bookViews>
  <sheets>
    <sheet name="Calculation" sheetId="23" r:id="rId1"/>
    <sheet name="22-23" sheetId="4" r:id="rId2"/>
    <sheet name="Sheet1" sheetId="13" r:id="rId3"/>
    <sheet name="Sheet2" sheetId="14" r:id="rId4"/>
    <sheet name="Sheet3" sheetId="15" r:id="rId5"/>
    <sheet name="Sheet4" sheetId="16" r:id="rId6"/>
    <sheet name="Sheet5" sheetId="17" r:id="rId7"/>
    <sheet name="Sheet6" sheetId="18" r:id="rId8"/>
    <sheet name="Sheet7" sheetId="19" r:id="rId9"/>
    <sheet name="Sheet8" sheetId="20" r:id="rId10"/>
    <sheet name="Sheet9" sheetId="21" r:id="rId11"/>
    <sheet name="Sheet10" sheetId="22" r:id="rId12"/>
    <sheet name="Sheet11" sheetId="26" r:id="rId13"/>
    <sheet name="Sheet12" sheetId="27" r:id="rId14"/>
  </sheets>
  <calcPr calcId="191029"/>
</workbook>
</file>

<file path=xl/calcChain.xml><?xml version="1.0" encoding="utf-8"?>
<calcChain xmlns="http://schemas.openxmlformats.org/spreadsheetml/2006/main">
  <c r="Q12" i="4" l="1"/>
  <c r="Q11" i="4"/>
  <c r="Q8" i="4"/>
  <c r="Q4" i="4"/>
  <c r="Q3" i="4"/>
  <c r="Q2" i="4"/>
  <c r="C5" i="4"/>
  <c r="C6" i="4"/>
  <c r="C7" i="4"/>
  <c r="C9" i="4"/>
  <c r="C10" i="4"/>
  <c r="C13" i="4"/>
  <c r="C14" i="4"/>
  <c r="C15" i="4"/>
  <c r="C16" i="4"/>
  <c r="C17" i="4"/>
  <c r="C18" i="4"/>
  <c r="C19" i="4"/>
  <c r="C20" i="4"/>
  <c r="P6" i="4"/>
  <c r="H28" i="4"/>
  <c r="U5" i="4"/>
  <c r="T5" i="4"/>
  <c r="P5" i="4"/>
  <c r="Q5" i="4"/>
  <c r="Q13" i="4"/>
  <c r="Q14" i="4"/>
  <c r="Q15" i="4"/>
  <c r="Q16" i="4"/>
  <c r="Q17" i="4"/>
  <c r="Q18" i="4"/>
  <c r="Q19" i="4"/>
  <c r="Q20" i="4"/>
  <c r="P4" i="4"/>
  <c r="G31" i="4"/>
  <c r="C21" i="4"/>
  <c r="N38" i="4"/>
  <c r="O37" i="4"/>
  <c r="O32" i="4"/>
  <c r="O33" i="4"/>
  <c r="O34" i="4"/>
  <c r="O35" i="4"/>
  <c r="O36" i="4"/>
  <c r="O31" i="4"/>
  <c r="H29" i="4"/>
  <c r="D32" i="4"/>
  <c r="B2" i="4" l="1"/>
  <c r="C2" i="4" s="1"/>
  <c r="B3" i="4"/>
  <c r="C3" i="4" s="1"/>
  <c r="B4" i="4"/>
  <c r="C4" i="4" s="1"/>
  <c r="B6" i="4"/>
  <c r="P7" i="4"/>
  <c r="B7" i="4" s="1"/>
  <c r="P9" i="4"/>
  <c r="B9" i="4" s="1"/>
  <c r="P10" i="4"/>
  <c r="B10" i="4"/>
  <c r="P17" i="4"/>
  <c r="J17" i="4"/>
  <c r="I17" i="4"/>
  <c r="B15" i="4"/>
  <c r="P15" i="4"/>
  <c r="J15" i="4"/>
  <c r="I15" i="4"/>
  <c r="P14" i="4"/>
  <c r="B14" i="4" s="1"/>
  <c r="J14" i="4"/>
  <c r="I14" i="4"/>
  <c r="P13" i="4"/>
  <c r="B13" i="4" s="1"/>
  <c r="J13" i="4"/>
  <c r="I13" i="4"/>
  <c r="B12" i="4"/>
  <c r="C12" i="4" s="1"/>
  <c r="J12" i="4"/>
  <c r="I12" i="4"/>
  <c r="B11" i="4"/>
  <c r="C11" i="4" s="1"/>
  <c r="J11" i="4"/>
  <c r="I11" i="4"/>
  <c r="J10" i="4"/>
  <c r="I10" i="4"/>
  <c r="J9" i="4"/>
  <c r="I9" i="4"/>
  <c r="B8" i="4"/>
  <c r="C8" i="4" s="1"/>
  <c r="J8" i="4"/>
  <c r="I8" i="4"/>
  <c r="J7" i="4"/>
  <c r="I7" i="4"/>
  <c r="J6" i="4"/>
  <c r="I6" i="4"/>
  <c r="J5" i="4"/>
  <c r="I5" i="4"/>
  <c r="J4" i="4"/>
  <c r="I4" i="4"/>
  <c r="J3" i="4"/>
  <c r="I3" i="4"/>
  <c r="J2" i="4"/>
  <c r="I2" i="4"/>
  <c r="P20" i="4"/>
  <c r="J20" i="4"/>
  <c r="I20" i="4"/>
  <c r="E20" i="4"/>
  <c r="B20" i="4"/>
  <c r="P16" i="4"/>
  <c r="B16" i="4" s="1"/>
  <c r="J16" i="4"/>
  <c r="I16" i="4"/>
  <c r="E16" i="4"/>
  <c r="E15" i="4"/>
  <c r="E14" i="4"/>
  <c r="F14" i="4" s="1"/>
  <c r="E13" i="4"/>
  <c r="E12" i="4"/>
  <c r="E11" i="4"/>
  <c r="E10" i="4"/>
  <c r="E9" i="4"/>
  <c r="E8" i="4"/>
  <c r="E7" i="4"/>
  <c r="E6" i="4"/>
  <c r="E5" i="4"/>
  <c r="E4" i="4"/>
  <c r="E3" i="4"/>
  <c r="E2" i="4"/>
  <c r="G33" i="4"/>
  <c r="D8" i="4" l="1"/>
  <c r="H8" i="4" s="1"/>
  <c r="D11" i="4"/>
  <c r="H11" i="4" s="1"/>
  <c r="D12" i="4"/>
  <c r="H12" i="4" s="1"/>
  <c r="G15" i="4"/>
  <c r="D16" i="4"/>
  <c r="H16" i="4" s="1"/>
  <c r="D15" i="4"/>
  <c r="H15" i="4" s="1"/>
  <c r="D7" i="4"/>
  <c r="H7" i="4" s="1"/>
  <c r="G9" i="4"/>
  <c r="D20" i="4"/>
  <c r="D13" i="4"/>
  <c r="H13" i="4" s="1"/>
  <c r="D4" i="4"/>
  <c r="H4" i="4" s="1"/>
  <c r="D3" i="4"/>
  <c r="H3" i="4" s="1"/>
  <c r="F10" i="4"/>
  <c r="F6" i="4"/>
  <c r="G3" i="4"/>
  <c r="D2" i="4"/>
  <c r="H2" i="4" s="1"/>
  <c r="G2" i="4"/>
  <c r="D6" i="4"/>
  <c r="G6" i="4"/>
  <c r="F13" i="4"/>
  <c r="D10" i="4"/>
  <c r="H10" i="4" s="1"/>
  <c r="G10" i="4"/>
  <c r="F2" i="4"/>
  <c r="D14" i="4"/>
  <c r="G14" i="4"/>
  <c r="F4" i="4"/>
  <c r="H6" i="4"/>
  <c r="F8" i="4"/>
  <c r="F12" i="4"/>
  <c r="G13" i="4"/>
  <c r="H14" i="4"/>
  <c r="F9" i="4"/>
  <c r="F3" i="4"/>
  <c r="G4" i="4"/>
  <c r="F7" i="4"/>
  <c r="G8" i="4"/>
  <c r="F11" i="4"/>
  <c r="F15" i="4"/>
  <c r="B5" i="4"/>
  <c r="H20" i="4"/>
  <c r="F20" i="4"/>
  <c r="G20" i="4"/>
  <c r="F16" i="4"/>
  <c r="G16" i="4"/>
  <c r="G32" i="4"/>
  <c r="G12" i="4" l="1"/>
  <c r="G7" i="4"/>
  <c r="D9" i="4"/>
  <c r="H9" i="4" s="1"/>
  <c r="G11" i="4"/>
  <c r="F5" i="4"/>
  <c r="D5" i="4" l="1"/>
  <c r="H5" i="4" s="1"/>
  <c r="G5" i="4"/>
  <c r="C84" i="23" l="1"/>
  <c r="C23" i="23"/>
  <c r="C7" i="23"/>
  <c r="C8" i="23" s="1"/>
  <c r="C6" i="23"/>
  <c r="C5" i="23"/>
  <c r="C14" i="23" s="1"/>
  <c r="C10" i="23" l="1"/>
  <c r="C11" i="23" s="1"/>
  <c r="C12" i="23" l="1"/>
  <c r="C13" i="23" s="1"/>
  <c r="C16" i="23" s="1"/>
  <c r="C19" i="23" s="1"/>
  <c r="C25" i="23" s="1"/>
  <c r="C21" i="23" l="1"/>
  <c r="C20" i="23"/>
  <c r="P21" i="4"/>
  <c r="Q21" i="4" s="1"/>
  <c r="J21" i="4"/>
  <c r="I21" i="4"/>
  <c r="E21" i="4"/>
  <c r="P19" i="4"/>
  <c r="J19" i="4"/>
  <c r="I19" i="4"/>
  <c r="E19" i="4"/>
  <c r="P18" i="4"/>
  <c r="J18" i="4"/>
  <c r="I18" i="4"/>
  <c r="E18" i="4"/>
  <c r="E17" i="4"/>
  <c r="B17" i="4" l="1"/>
  <c r="B19" i="4"/>
  <c r="B18" i="4"/>
  <c r="B21" i="4"/>
  <c r="F17" i="4" l="1"/>
  <c r="G17" i="4"/>
  <c r="G21" i="4"/>
  <c r="F21" i="4"/>
  <c r="G19" i="4"/>
  <c r="F19" i="4"/>
  <c r="G18" i="4"/>
  <c r="F18" i="4"/>
  <c r="D21" i="4"/>
  <c r="H21" i="4" s="1"/>
  <c r="D18" i="4"/>
  <c r="H18" i="4" s="1"/>
  <c r="D19" i="4"/>
  <c r="H19" i="4" s="1"/>
  <c r="D17" i="4" l="1"/>
  <c r="H17" i="4" s="1"/>
</calcChain>
</file>

<file path=xl/sharedStrings.xml><?xml version="1.0" encoding="utf-8"?>
<sst xmlns="http://schemas.openxmlformats.org/spreadsheetml/2006/main" count="56" uniqueCount="49">
  <si>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</si>
  <si>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</si>
  <si>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</si>
  <si>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</si>
  <si>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</si>
  <si>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</si>
  <si>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</si>
  <si>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</si>
  <si>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</si>
  <si>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</si>
  <si>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</si>
  <si>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</si>
  <si>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</si>
  <si>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</si>
  <si>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</si>
  <si>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</si>
  <si>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</si>
  <si>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</si>
  <si>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</si>
  <si>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</si>
  <si>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</si>
  <si>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</si>
  <si>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</si>
  <si>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</si>
  <si>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</si>
  <si>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</si>
  <si>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</si>
  <si>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</si>
  <si>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</si>
  <si>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ABUA</t>
  </si>
  <si>
    <t>Rate</t>
  </si>
  <si>
    <t>FMV</t>
  </si>
  <si>
    <t xml:space="preserve">Agreement </t>
  </si>
  <si>
    <t>IGR-21.02.24</t>
  </si>
  <si>
    <t>Flat No. 004, 2nd Floor, Wing - C, Niranjan, Avadhoot Nagar, Dahisar East , Mumbai, 400068</t>
  </si>
  <si>
    <t>08.11.21</t>
  </si>
  <si>
    <t>sd</t>
  </si>
  <si>
    <t>rd</t>
  </si>
  <si>
    <t>mv</t>
  </si>
  <si>
    <t>oc - 1983</t>
  </si>
  <si>
    <t>mca</t>
  </si>
  <si>
    <t>06.10.24</t>
  </si>
  <si>
    <t>16.07.24</t>
  </si>
  <si>
    <t>04.06.24</t>
  </si>
  <si>
    <t>10.04.24</t>
  </si>
  <si>
    <t>21.02.24</t>
  </si>
  <si>
    <t>ls = 75 to 80 lakhs</t>
  </si>
  <si>
    <t>BUA</t>
  </si>
  <si>
    <t>SBI\RASMECCC  Bhayander\JITENDRA JANARDAN VAKODE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</si>
</sst>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43" fontId="0" fillId="0" borderId="9" xfId="1" applyFont="1" applyBorder="1"/>
    <xf numFmtId="43" fontId="0" fillId="0" borderId="0" xfId="0" applyNumberFormat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43" fontId="4" fillId="0" borderId="0" xfId="1" applyFont="1"/>
    <xf numFmtId="0" fontId="1" fillId="2" borderId="0" xfId="0" applyFont="1" applyFill="1"/>
    <xf numFmtId="0" fontId="1" fillId="3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528A15-24C2-4248-99AD-363B97AB7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42</xdr:row>
      <xdr:rowOff>142875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83E860D-FD20-4B52-9A40-F75697A16E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1438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43</xdr:row>
      <xdr:rowOff>123825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208BD94-BA7E-4DEF-A9D8-4CD773546D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3153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48</xdr:row>
      <xdr:rowOff>19050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AB78A07-42F3-4C07-AFE7-F8F1DF3621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8296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42</xdr:row>
      <xdr:rowOff>142875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F726748-0548-48B4-9A83-6DC74B72E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1438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43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45732E-4AFE-4D7D-91F4-D1848B67A0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315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429876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21077D-7815-4210-ACC5-4F39E164F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64276" cy="867848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16</xdr:col>
      <xdr:colOff>382244</xdr:colOff>
      <xdr:row>47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6B7C3C-25AF-4ACA-8E05-BE6A6EB094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8916644" cy="864038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382244</xdr:colOff>
      <xdr:row>45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94F98E-55ED-4F17-85B2-BD16F9EB1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16644" cy="864038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15</xdr:col>
      <xdr:colOff>258402</xdr:colOff>
      <xdr:row>48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3F8EB1B-B3C3-464A-A1DC-2A363A78C0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1500"/>
          <a:ext cx="8792802" cy="864990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410823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65B9B5-A9FA-4E5F-A0C4-AD7ACD3E55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45223" cy="864990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382244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0E9BF0-5223-4DD8-98B6-740D9DEF0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16644" cy="86594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opLeftCell="A4" zoomScale="145" zoomScaleNormal="145" workbookViewId="0">
      <selection activeCell="A19" sqref="A19:D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  <col min="6" max="6" width="11.5703125" bestFit="1" customWidth="1"/>
  </cols>
  <sheetData>
    <row r="1" spans="1:6" x14ac:dyDescent="0.25">
      <c r="A1" s="10"/>
      <c r="B1" s="11"/>
      <c r="C1" s="12"/>
      <c r="D1" s="13"/>
      <c r="F1" s="14"/>
    </row>
    <row r="2" spans="1:6" x14ac:dyDescent="0.25">
      <c r="A2" s="15"/>
      <c r="D2" s="17"/>
      <c r="F2" s="18"/>
    </row>
    <row r="3" spans="1:6" x14ac:dyDescent="0.25">
      <c r="A3" s="15" t="s">
        <v>13</v>
      </c>
      <c r="B3" s="19"/>
      <c r="C3" s="20">
        <v>16000</v>
      </c>
      <c r="D3" s="23"/>
      <c r="E3" s="6"/>
      <c r="F3" s="18"/>
    </row>
    <row r="4" spans="1:6" ht="30" x14ac:dyDescent="0.25">
      <c r="A4" s="22" t="s">
        <v>14</v>
      </c>
      <c r="B4" s="19"/>
      <c r="C4" s="20">
        <v>2700</v>
      </c>
      <c r="D4" s="23"/>
      <c r="F4" s="18"/>
    </row>
    <row r="5" spans="1:6" x14ac:dyDescent="0.25">
      <c r="A5" s="15" t="s">
        <v>15</v>
      </c>
      <c r="B5" s="19"/>
      <c r="C5" s="20">
        <f>C3-C4</f>
        <v>13300</v>
      </c>
      <c r="D5" s="23"/>
      <c r="F5" s="18"/>
    </row>
    <row r="6" spans="1:6" x14ac:dyDescent="0.25">
      <c r="A6" s="15" t="s">
        <v>16</v>
      </c>
      <c r="B6" s="19"/>
      <c r="C6" s="20">
        <f>C4</f>
        <v>2700</v>
      </c>
      <c r="D6" s="23"/>
      <c r="F6" s="18"/>
    </row>
    <row r="7" spans="1:6" x14ac:dyDescent="0.25">
      <c r="A7" s="15" t="s">
        <v>17</v>
      </c>
      <c r="B7" s="24"/>
      <c r="C7" s="25">
        <f>D7-D8</f>
        <v>41</v>
      </c>
      <c r="D7" s="25">
        <v>2024</v>
      </c>
      <c r="F7" s="18"/>
    </row>
    <row r="8" spans="1:6" x14ac:dyDescent="0.25">
      <c r="A8" s="15" t="s">
        <v>18</v>
      </c>
      <c r="B8" s="24"/>
      <c r="C8" s="25">
        <f>C9-C7</f>
        <v>19</v>
      </c>
      <c r="D8" s="25">
        <v>1983</v>
      </c>
      <c r="F8" s="18"/>
    </row>
    <row r="9" spans="1:6" x14ac:dyDescent="0.25">
      <c r="A9" s="15" t="s">
        <v>19</v>
      </c>
      <c r="B9" s="24"/>
      <c r="C9" s="25">
        <v>60</v>
      </c>
      <c r="D9" s="25"/>
      <c r="F9" s="18"/>
    </row>
    <row r="10" spans="1:6" ht="30" x14ac:dyDescent="0.25">
      <c r="A10" s="22" t="s">
        <v>20</v>
      </c>
      <c r="B10" s="24"/>
      <c r="C10" s="25">
        <f>90*C7/C9</f>
        <v>61.5</v>
      </c>
      <c r="D10" s="25"/>
      <c r="F10" s="18"/>
    </row>
    <row r="11" spans="1:6" x14ac:dyDescent="0.25">
      <c r="A11" s="15"/>
      <c r="B11" s="26"/>
      <c r="C11" s="27">
        <f>C10%</f>
        <v>0.61499999999999999</v>
      </c>
      <c r="D11" s="27"/>
      <c r="F11" s="18"/>
    </row>
    <row r="12" spans="1:6" x14ac:dyDescent="0.25">
      <c r="A12" s="15" t="s">
        <v>21</v>
      </c>
      <c r="B12" s="19"/>
      <c r="C12" s="20">
        <f>C6*C11</f>
        <v>1660.5</v>
      </c>
      <c r="D12" s="23"/>
      <c r="F12" s="18"/>
    </row>
    <row r="13" spans="1:6" x14ac:dyDescent="0.25">
      <c r="A13" s="15" t="s">
        <v>22</v>
      </c>
      <c r="B13" s="19"/>
      <c r="C13" s="20">
        <f>C6-C12</f>
        <v>1039.5</v>
      </c>
      <c r="D13" s="23"/>
      <c r="F13" s="18"/>
    </row>
    <row r="14" spans="1:6" x14ac:dyDescent="0.25">
      <c r="A14" s="15" t="s">
        <v>15</v>
      </c>
      <c r="B14" s="19"/>
      <c r="C14" s="20">
        <f>C5</f>
        <v>13300</v>
      </c>
      <c r="D14" s="23"/>
      <c r="F14" s="18"/>
    </row>
    <row r="15" spans="1:6" x14ac:dyDescent="0.25">
      <c r="B15" s="19"/>
      <c r="C15" s="20"/>
      <c r="D15" s="23"/>
      <c r="F15" s="18"/>
    </row>
    <row r="16" spans="1:6" x14ac:dyDescent="0.25">
      <c r="A16" s="28" t="s">
        <v>23</v>
      </c>
      <c r="B16" s="29"/>
      <c r="C16" s="21">
        <f>C14+C13</f>
        <v>14339.5</v>
      </c>
      <c r="D16" s="23"/>
      <c r="F16" s="18"/>
    </row>
    <row r="17" spans="1:6" x14ac:dyDescent="0.25">
      <c r="B17" s="24"/>
      <c r="C17" s="25"/>
      <c r="D17" s="25"/>
      <c r="F17" s="18"/>
    </row>
    <row r="18" spans="1:6" x14ac:dyDescent="0.25">
      <c r="A18" s="47" t="s">
        <v>47</v>
      </c>
      <c r="B18" s="7"/>
      <c r="C18" s="30">
        <v>540</v>
      </c>
      <c r="D18" s="25"/>
      <c r="E18" s="42"/>
      <c r="F18" s="18"/>
    </row>
    <row r="19" spans="1:6" x14ac:dyDescent="0.25">
      <c r="A19" s="15" t="s">
        <v>31</v>
      </c>
      <c r="B19" s="6"/>
      <c r="C19" s="31">
        <f>C18*C16</f>
        <v>7743330</v>
      </c>
      <c r="D19" s="48"/>
      <c r="E19" s="42"/>
      <c r="F19" s="32"/>
    </row>
    <row r="20" spans="1:6" x14ac:dyDescent="0.25">
      <c r="A20" s="15" t="s">
        <v>24</v>
      </c>
      <c r="C20" s="33">
        <f>C19*90%</f>
        <v>6968997</v>
      </c>
      <c r="D20" s="31"/>
      <c r="E20" s="42"/>
      <c r="F20" s="18"/>
    </row>
    <row r="21" spans="1:6" x14ac:dyDescent="0.25">
      <c r="A21" s="15" t="s">
        <v>25</v>
      </c>
      <c r="C21" s="33">
        <f>C19*80%</f>
        <v>6194664</v>
      </c>
      <c r="D21" s="33"/>
      <c r="E21" s="42"/>
      <c r="F21" s="18"/>
    </row>
    <row r="22" spans="1:6" x14ac:dyDescent="0.25">
      <c r="A22" s="15"/>
      <c r="D22" s="25"/>
      <c r="F22" s="34"/>
    </row>
    <row r="23" spans="1:6" x14ac:dyDescent="0.25">
      <c r="A23" s="35" t="s">
        <v>26</v>
      </c>
      <c r="B23" s="36"/>
      <c r="C23" s="37">
        <f>C4*C18</f>
        <v>1458000</v>
      </c>
      <c r="D23" s="37"/>
    </row>
    <row r="24" spans="1:6" x14ac:dyDescent="0.25">
      <c r="A24" s="15" t="s">
        <v>27</v>
      </c>
    </row>
    <row r="25" spans="1:6" x14ac:dyDescent="0.25">
      <c r="A25" s="38" t="s">
        <v>28</v>
      </c>
      <c r="B25" s="16"/>
      <c r="C25" s="33">
        <f>C19*0.025/12</f>
        <v>16131.9375</v>
      </c>
      <c r="D25" s="33"/>
    </row>
    <row r="26" spans="1:6" x14ac:dyDescent="0.25">
      <c r="C26" s="33"/>
      <c r="D26" s="33"/>
    </row>
    <row r="27" spans="1:6" x14ac:dyDescent="0.25">
      <c r="A27" s="6" t="s">
        <v>48</v>
      </c>
      <c r="C27" s="33"/>
      <c r="D27" s="33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9"/>
    </row>
    <row r="59" spans="1:1" ht="15.75" x14ac:dyDescent="0.25">
      <c r="A59" s="40"/>
    </row>
    <row r="60" spans="1:1" ht="15.75" x14ac:dyDescent="0.25">
      <c r="A60" s="40"/>
    </row>
    <row r="61" spans="1:1" ht="15.75" x14ac:dyDescent="0.25">
      <c r="A61" s="40"/>
    </row>
    <row r="62" spans="1:1" ht="15.75" x14ac:dyDescent="0.25">
      <c r="A62" s="40"/>
    </row>
    <row r="63" spans="1:1" ht="15.75" x14ac:dyDescent="0.25">
      <c r="A63" s="40"/>
    </row>
    <row r="64" spans="1:1" ht="15.75" x14ac:dyDescent="0.25">
      <c r="A64" s="40"/>
    </row>
    <row r="65" spans="1:1" ht="15.75" x14ac:dyDescent="0.25">
      <c r="A65" s="40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0"/>
  <sheetViews>
    <sheetView tabSelected="1" topLeftCell="A4" workbookViewId="0">
      <selection activeCell="R32" sqref="R32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2.57031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1" x14ac:dyDescent="0.25">
      <c r="A2" s="4">
        <v>1</v>
      </c>
      <c r="B2" s="4">
        <f t="shared" ref="B2:B16" si="0">Q2</f>
        <v>384.61538461538458</v>
      </c>
      <c r="C2" s="4">
        <f>B2*1.3</f>
        <v>500</v>
      </c>
      <c r="D2" s="4">
        <f t="shared" ref="D2:D16" si="1">C2*1.2</f>
        <v>600</v>
      </c>
      <c r="E2" s="5">
        <f t="shared" ref="E2:E16" si="2">R2</f>
        <v>6675000</v>
      </c>
      <c r="F2" s="4">
        <f t="shared" ref="F2:F15" si="3">ROUND((E2/B2),0)</f>
        <v>17355</v>
      </c>
      <c r="G2" s="4">
        <f t="shared" ref="G2:G15" si="4">ROUND((E2/C2),0)</f>
        <v>13350</v>
      </c>
      <c r="H2" s="4">
        <f t="shared" ref="H2:H15" si="5">ROUND((E2/D2),0)</f>
        <v>11125</v>
      </c>
      <c r="I2" s="4">
        <f t="shared" ref="I2:I15" si="6">T2</f>
        <v>0</v>
      </c>
      <c r="J2" s="4">
        <f t="shared" ref="J2:J15" si="7">U2</f>
        <v>0</v>
      </c>
      <c r="O2">
        <v>0</v>
      </c>
      <c r="P2">
        <v>500</v>
      </c>
      <c r="Q2">
        <f>P2/1.3</f>
        <v>384.61538461538458</v>
      </c>
      <c r="R2" s="2">
        <v>6675000</v>
      </c>
      <c r="S2" s="2" t="s">
        <v>33</v>
      </c>
    </row>
    <row r="3" spans="1:21" x14ac:dyDescent="0.25">
      <c r="A3" s="4">
        <v>2</v>
      </c>
      <c r="B3" s="4">
        <f t="shared" si="0"/>
        <v>288.46153846153845</v>
      </c>
      <c r="C3" s="4">
        <f t="shared" ref="C3:C21" si="8">B3*1.3</f>
        <v>375</v>
      </c>
      <c r="D3" s="4">
        <f t="shared" si="1"/>
        <v>450</v>
      </c>
      <c r="E3" s="5">
        <f t="shared" si="2"/>
        <v>5572000</v>
      </c>
      <c r="F3" s="4">
        <f t="shared" si="3"/>
        <v>19316</v>
      </c>
      <c r="G3" s="51">
        <f t="shared" si="4"/>
        <v>14859</v>
      </c>
      <c r="H3" s="4">
        <f t="shared" si="5"/>
        <v>12382</v>
      </c>
      <c r="I3" s="4">
        <f t="shared" si="6"/>
        <v>0</v>
      </c>
      <c r="J3" s="4">
        <f t="shared" si="7"/>
        <v>0</v>
      </c>
      <c r="O3">
        <v>0</v>
      </c>
      <c r="P3">
        <v>375</v>
      </c>
      <c r="Q3">
        <f>P3/1.3</f>
        <v>288.46153846153845</v>
      </c>
      <c r="R3" s="2">
        <v>5572000</v>
      </c>
      <c r="S3" s="2" t="s">
        <v>41</v>
      </c>
    </row>
    <row r="4" spans="1:21" x14ac:dyDescent="0.25">
      <c r="A4" s="4">
        <v>3</v>
      </c>
      <c r="B4" s="4">
        <f t="shared" si="0"/>
        <v>319.27679999999998</v>
      </c>
      <c r="C4" s="4">
        <f t="shared" si="8"/>
        <v>415.05984000000001</v>
      </c>
      <c r="D4" s="4">
        <f t="shared" si="1"/>
        <v>498.07180799999998</v>
      </c>
      <c r="E4" s="5">
        <f t="shared" si="2"/>
        <v>5500000</v>
      </c>
      <c r="F4" s="4">
        <f t="shared" si="3"/>
        <v>17226</v>
      </c>
      <c r="G4" s="50">
        <f t="shared" si="4"/>
        <v>13251</v>
      </c>
      <c r="H4" s="4">
        <f t="shared" si="5"/>
        <v>11043</v>
      </c>
      <c r="I4" s="4">
        <f t="shared" si="6"/>
        <v>0</v>
      </c>
      <c r="J4" s="4">
        <f t="shared" si="7"/>
        <v>0</v>
      </c>
      <c r="O4">
        <v>0</v>
      </c>
      <c r="P4">
        <f>38.56*10.764</f>
        <v>415.05984000000001</v>
      </c>
      <c r="Q4">
        <f>P4/1.3</f>
        <v>319.27679999999998</v>
      </c>
      <c r="R4" s="2">
        <v>5500000</v>
      </c>
      <c r="S4" s="2" t="s">
        <v>42</v>
      </c>
    </row>
    <row r="5" spans="1:21" x14ac:dyDescent="0.25">
      <c r="A5" s="4">
        <v>4</v>
      </c>
      <c r="B5" s="4">
        <f t="shared" si="0"/>
        <v>398.69855999999999</v>
      </c>
      <c r="C5" s="4">
        <f t="shared" si="8"/>
        <v>518.30812800000001</v>
      </c>
      <c r="D5" s="4">
        <f t="shared" si="1"/>
        <v>621.96975359999999</v>
      </c>
      <c r="E5" s="5">
        <f t="shared" si="2"/>
        <v>6100000</v>
      </c>
      <c r="F5" s="4">
        <f t="shared" si="3"/>
        <v>15300</v>
      </c>
      <c r="G5" s="4">
        <f t="shared" si="4"/>
        <v>11769</v>
      </c>
      <c r="H5" s="4">
        <f t="shared" si="5"/>
        <v>9808</v>
      </c>
      <c r="I5" s="4">
        <f t="shared" si="6"/>
        <v>478.35215999999997</v>
      </c>
      <c r="J5" s="4">
        <f t="shared" si="7"/>
        <v>1.1997840172786176</v>
      </c>
      <c r="O5">
        <v>0</v>
      </c>
      <c r="P5">
        <f t="shared" ref="P5:P10" si="9">O5/1.2</f>
        <v>0</v>
      </c>
      <c r="Q5">
        <f>37.04*10.764</f>
        <v>398.69855999999999</v>
      </c>
      <c r="R5" s="2">
        <v>6100000</v>
      </c>
      <c r="S5" s="2" t="s">
        <v>43</v>
      </c>
      <c r="T5">
        <f>44.44*10.764</f>
        <v>478.35215999999997</v>
      </c>
      <c r="U5">
        <f>T5/Q5</f>
        <v>1.1997840172786176</v>
      </c>
    </row>
    <row r="6" spans="1:21" x14ac:dyDescent="0.25">
      <c r="A6" s="4">
        <v>5</v>
      </c>
      <c r="B6" s="4">
        <f t="shared" si="0"/>
        <v>425</v>
      </c>
      <c r="C6" s="4">
        <f t="shared" si="8"/>
        <v>552.5</v>
      </c>
      <c r="D6" s="4">
        <f t="shared" si="1"/>
        <v>663</v>
      </c>
      <c r="E6" s="5">
        <f t="shared" si="2"/>
        <v>7380000</v>
      </c>
      <c r="F6" s="4">
        <f t="shared" si="3"/>
        <v>17365</v>
      </c>
      <c r="G6" s="50">
        <f t="shared" si="4"/>
        <v>13357</v>
      </c>
      <c r="H6" s="4">
        <f t="shared" si="5"/>
        <v>11131</v>
      </c>
      <c r="I6" s="4">
        <f t="shared" si="6"/>
        <v>0</v>
      </c>
      <c r="J6" s="4">
        <f t="shared" si="7"/>
        <v>0</v>
      </c>
      <c r="O6">
        <v>0</v>
      </c>
      <c r="P6">
        <f t="shared" si="9"/>
        <v>0</v>
      </c>
      <c r="Q6">
        <v>425</v>
      </c>
      <c r="R6" s="2">
        <v>7380000</v>
      </c>
      <c r="S6" s="2" t="s">
        <v>44</v>
      </c>
    </row>
    <row r="7" spans="1:21" x14ac:dyDescent="0.25">
      <c r="A7" s="4">
        <v>6</v>
      </c>
      <c r="B7" s="4">
        <f t="shared" si="0"/>
        <v>500</v>
      </c>
      <c r="C7" s="4">
        <f t="shared" si="8"/>
        <v>650</v>
      </c>
      <c r="D7" s="4">
        <f t="shared" si="1"/>
        <v>780</v>
      </c>
      <c r="E7" s="5">
        <f t="shared" si="2"/>
        <v>6675000</v>
      </c>
      <c r="F7" s="4">
        <f t="shared" si="3"/>
        <v>13350</v>
      </c>
      <c r="G7" s="4">
        <f t="shared" si="4"/>
        <v>10269</v>
      </c>
      <c r="H7" s="4">
        <f t="shared" si="5"/>
        <v>8558</v>
      </c>
      <c r="I7" s="4">
        <f t="shared" si="6"/>
        <v>0</v>
      </c>
      <c r="J7" s="4">
        <f t="shared" si="7"/>
        <v>0</v>
      </c>
      <c r="O7">
        <v>0</v>
      </c>
      <c r="P7">
        <f t="shared" si="9"/>
        <v>0</v>
      </c>
      <c r="Q7">
        <v>500</v>
      </c>
      <c r="R7" s="2">
        <v>6675000</v>
      </c>
      <c r="S7" s="2" t="s">
        <v>45</v>
      </c>
    </row>
    <row r="8" spans="1:21" x14ac:dyDescent="0.25">
      <c r="A8" s="4">
        <v>7</v>
      </c>
      <c r="B8" s="4">
        <f t="shared" si="0"/>
        <v>415.38461538461536</v>
      </c>
      <c r="C8" s="4">
        <f t="shared" si="8"/>
        <v>540</v>
      </c>
      <c r="D8" s="4">
        <f t="shared" si="1"/>
        <v>648</v>
      </c>
      <c r="E8" s="5">
        <f t="shared" si="2"/>
        <v>8200000</v>
      </c>
      <c r="F8" s="4">
        <f t="shared" si="3"/>
        <v>19741</v>
      </c>
      <c r="G8" s="50">
        <f t="shared" si="4"/>
        <v>15185</v>
      </c>
      <c r="H8" s="4">
        <f t="shared" si="5"/>
        <v>12654</v>
      </c>
      <c r="I8" s="4">
        <f t="shared" si="6"/>
        <v>0</v>
      </c>
      <c r="J8" s="4">
        <f t="shared" si="7"/>
        <v>0</v>
      </c>
      <c r="O8">
        <v>0</v>
      </c>
      <c r="P8">
        <v>540</v>
      </c>
      <c r="Q8">
        <f>P8/1.3</f>
        <v>415.38461538461536</v>
      </c>
      <c r="R8" s="2">
        <v>8200000</v>
      </c>
      <c r="S8" s="2"/>
    </row>
    <row r="9" spans="1:21" x14ac:dyDescent="0.25">
      <c r="A9" s="4">
        <v>8</v>
      </c>
      <c r="B9" s="4">
        <f t="shared" si="0"/>
        <v>525</v>
      </c>
      <c r="C9" s="4">
        <f t="shared" si="8"/>
        <v>682.5</v>
      </c>
      <c r="D9" s="4">
        <f t="shared" si="1"/>
        <v>819</v>
      </c>
      <c r="E9" s="5">
        <f t="shared" si="2"/>
        <v>9500000</v>
      </c>
      <c r="F9" s="4">
        <f t="shared" si="3"/>
        <v>18095</v>
      </c>
      <c r="G9" s="4">
        <f t="shared" si="4"/>
        <v>13919</v>
      </c>
      <c r="H9" s="4">
        <f t="shared" si="5"/>
        <v>11600</v>
      </c>
      <c r="I9" s="4">
        <f t="shared" si="6"/>
        <v>0</v>
      </c>
      <c r="J9" s="4">
        <f t="shared" si="7"/>
        <v>0</v>
      </c>
      <c r="O9">
        <v>0</v>
      </c>
      <c r="P9">
        <f t="shared" si="9"/>
        <v>0</v>
      </c>
      <c r="Q9">
        <v>525</v>
      </c>
      <c r="R9" s="2">
        <v>9500000</v>
      </c>
      <c r="S9" s="2"/>
    </row>
    <row r="10" spans="1:21" x14ac:dyDescent="0.25">
      <c r="A10" s="4">
        <v>9</v>
      </c>
      <c r="B10" s="4">
        <f t="shared" si="0"/>
        <v>300</v>
      </c>
      <c r="C10" s="4">
        <f t="shared" si="8"/>
        <v>390</v>
      </c>
      <c r="D10" s="4">
        <f t="shared" si="1"/>
        <v>468</v>
      </c>
      <c r="E10" s="5">
        <f t="shared" si="2"/>
        <v>7000000</v>
      </c>
      <c r="F10" s="4">
        <f t="shared" si="3"/>
        <v>23333</v>
      </c>
      <c r="G10" s="51">
        <f t="shared" si="4"/>
        <v>17949</v>
      </c>
      <c r="H10" s="4">
        <f t="shared" si="5"/>
        <v>14957</v>
      </c>
      <c r="I10" s="4">
        <f t="shared" si="6"/>
        <v>0</v>
      </c>
      <c r="J10" s="4">
        <f t="shared" si="7"/>
        <v>0</v>
      </c>
      <c r="O10">
        <v>0</v>
      </c>
      <c r="P10">
        <f t="shared" si="9"/>
        <v>0</v>
      </c>
      <c r="Q10">
        <v>300</v>
      </c>
      <c r="R10" s="2">
        <v>7000000</v>
      </c>
      <c r="S10" s="2"/>
    </row>
    <row r="11" spans="1:21" x14ac:dyDescent="0.25">
      <c r="A11" s="4">
        <v>10</v>
      </c>
      <c r="B11" s="4">
        <f t="shared" si="0"/>
        <v>415.38461538461536</v>
      </c>
      <c r="C11" s="4">
        <f t="shared" si="8"/>
        <v>540</v>
      </c>
      <c r="D11" s="4">
        <f t="shared" si="1"/>
        <v>648</v>
      </c>
      <c r="E11" s="5">
        <f t="shared" si="2"/>
        <v>7600000</v>
      </c>
      <c r="F11" s="4">
        <f t="shared" si="3"/>
        <v>18296</v>
      </c>
      <c r="G11" s="4">
        <f t="shared" si="4"/>
        <v>14074</v>
      </c>
      <c r="H11" s="4">
        <f t="shared" si="5"/>
        <v>11728</v>
      </c>
      <c r="I11" s="4">
        <f t="shared" si="6"/>
        <v>0</v>
      </c>
      <c r="J11" s="4">
        <f t="shared" si="7"/>
        <v>0</v>
      </c>
      <c r="O11">
        <v>0</v>
      </c>
      <c r="P11">
        <v>540</v>
      </c>
      <c r="Q11">
        <f>P11/1.3</f>
        <v>415.38461538461536</v>
      </c>
      <c r="R11" s="2">
        <v>7600000</v>
      </c>
      <c r="S11" s="2"/>
    </row>
    <row r="12" spans="1:21" x14ac:dyDescent="0.25">
      <c r="A12" s="4">
        <v>11</v>
      </c>
      <c r="B12" s="4">
        <f t="shared" si="0"/>
        <v>326.92307692307691</v>
      </c>
      <c r="C12" s="4">
        <f t="shared" si="8"/>
        <v>425</v>
      </c>
      <c r="D12" s="4">
        <f t="shared" si="1"/>
        <v>510</v>
      </c>
      <c r="E12" s="5">
        <f t="shared" si="2"/>
        <v>6800000</v>
      </c>
      <c r="F12" s="4">
        <f t="shared" si="3"/>
        <v>20800</v>
      </c>
      <c r="G12" s="50">
        <f t="shared" si="4"/>
        <v>16000</v>
      </c>
      <c r="H12" s="4">
        <f t="shared" si="5"/>
        <v>13333</v>
      </c>
      <c r="I12" s="4">
        <f t="shared" si="6"/>
        <v>0</v>
      </c>
      <c r="J12" s="4">
        <f t="shared" si="7"/>
        <v>0</v>
      </c>
      <c r="O12">
        <v>0</v>
      </c>
      <c r="P12">
        <v>425</v>
      </c>
      <c r="Q12">
        <f>P12/1.3</f>
        <v>326.92307692307691</v>
      </c>
      <c r="R12" s="2">
        <v>6800000</v>
      </c>
      <c r="S12" s="2"/>
    </row>
    <row r="13" spans="1:21" x14ac:dyDescent="0.25">
      <c r="A13" s="4">
        <v>12</v>
      </c>
      <c r="B13" s="4">
        <f t="shared" si="0"/>
        <v>0</v>
      </c>
      <c r="C13" s="4">
        <f t="shared" si="8"/>
        <v>0</v>
      </c>
      <c r="D13" s="4">
        <f t="shared" si="1"/>
        <v>0</v>
      </c>
      <c r="E13" s="5">
        <f t="shared" si="2"/>
        <v>0</v>
      </c>
      <c r="F13" s="4" t="e">
        <f t="shared" si="3"/>
        <v>#DIV/0!</v>
      </c>
      <c r="G13" s="4" t="e">
        <f t="shared" si="4"/>
        <v>#DIV/0!</v>
      </c>
      <c r="H13" s="4" t="e">
        <f t="shared" si="5"/>
        <v>#DIV/0!</v>
      </c>
      <c r="I13" s="4">
        <f t="shared" si="6"/>
        <v>0</v>
      </c>
      <c r="J13" s="4">
        <f t="shared" si="7"/>
        <v>0</v>
      </c>
      <c r="O13">
        <v>0</v>
      </c>
      <c r="P13">
        <f t="shared" ref="P11:P15" si="10">O13/1.2</f>
        <v>0</v>
      </c>
      <c r="Q13">
        <f t="shared" ref="Q2:Q20" si="11">P13/1.2</f>
        <v>0</v>
      </c>
      <c r="R13" s="2">
        <v>0</v>
      </c>
      <c r="S13" s="2"/>
    </row>
    <row r="14" spans="1:21" x14ac:dyDescent="0.25">
      <c r="A14" s="4">
        <v>13</v>
      </c>
      <c r="B14" s="4">
        <f t="shared" si="0"/>
        <v>0</v>
      </c>
      <c r="C14" s="4">
        <f t="shared" si="8"/>
        <v>0</v>
      </c>
      <c r="D14" s="4">
        <f t="shared" si="1"/>
        <v>0</v>
      </c>
      <c r="E14" s="5">
        <f t="shared" si="2"/>
        <v>0</v>
      </c>
      <c r="F14" s="4" t="e">
        <f t="shared" si="3"/>
        <v>#DIV/0!</v>
      </c>
      <c r="G14" s="4" t="e">
        <f t="shared" si="4"/>
        <v>#DIV/0!</v>
      </c>
      <c r="H14" s="4" t="e">
        <f t="shared" si="5"/>
        <v>#DIV/0!</v>
      </c>
      <c r="I14" s="4">
        <f t="shared" si="6"/>
        <v>0</v>
      </c>
      <c r="J14" s="4">
        <f t="shared" si="7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21" x14ac:dyDescent="0.25">
      <c r="A15" s="4">
        <v>14</v>
      </c>
      <c r="B15" s="4">
        <f t="shared" si="0"/>
        <v>0</v>
      </c>
      <c r="C15" s="4">
        <f t="shared" si="8"/>
        <v>0</v>
      </c>
      <c r="D15" s="4">
        <f t="shared" si="1"/>
        <v>0</v>
      </c>
      <c r="E15" s="5">
        <f t="shared" si="2"/>
        <v>0</v>
      </c>
      <c r="F15" s="4" t="e">
        <f t="shared" si="3"/>
        <v>#DIV/0!</v>
      </c>
      <c r="G15" s="4" t="e">
        <f t="shared" si="4"/>
        <v>#DIV/0!</v>
      </c>
      <c r="H15" s="4" t="e">
        <f t="shared" si="5"/>
        <v>#DIV/0!</v>
      </c>
      <c r="I15" s="4">
        <f t="shared" si="6"/>
        <v>0</v>
      </c>
      <c r="J15" s="4">
        <f t="shared" si="7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21" x14ac:dyDescent="0.25">
      <c r="A16" s="4">
        <v>15</v>
      </c>
      <c r="B16" s="4">
        <f t="shared" si="0"/>
        <v>0</v>
      </c>
      <c r="C16" s="4">
        <f t="shared" si="8"/>
        <v>0</v>
      </c>
      <c r="D16" s="4">
        <f t="shared" si="1"/>
        <v>0</v>
      </c>
      <c r="E16" s="5">
        <f t="shared" si="2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si="11"/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8">Q17</f>
        <v>0</v>
      </c>
      <c r="C17" s="4">
        <f t="shared" si="8"/>
        <v>0</v>
      </c>
      <c r="D17" s="4">
        <f t="shared" ref="D17:D21" si="19">C17*1.2</f>
        <v>0</v>
      </c>
      <c r="E17" s="5">
        <f t="shared" ref="E17:E21" si="20">R17</f>
        <v>0</v>
      </c>
      <c r="F17" s="4" t="e">
        <f t="shared" ref="F17" si="21">ROUND((E17/B17),0)</f>
        <v>#DIV/0!</v>
      </c>
      <c r="G17" s="4" t="e">
        <f t="shared" ref="G17" si="22">ROUND((E17/C17),0)</f>
        <v>#DIV/0!</v>
      </c>
      <c r="H17" s="4" t="e">
        <f t="shared" ref="H17" si="23">ROUND((E17/D17),0)</f>
        <v>#DIV/0!</v>
      </c>
      <c r="I17" s="4">
        <f t="shared" ref="I17" si="24">T17</f>
        <v>0</v>
      </c>
      <c r="J17" s="4">
        <f t="shared" ref="J17" si="25">U17</f>
        <v>0</v>
      </c>
      <c r="O17">
        <v>0</v>
      </c>
      <c r="P17">
        <f t="shared" ref="P17" si="26">O17/1.2</f>
        <v>0</v>
      </c>
      <c r="Q17">
        <f t="shared" si="11"/>
        <v>0</v>
      </c>
      <c r="R17" s="2">
        <v>0</v>
      </c>
      <c r="S17" s="2"/>
    </row>
    <row r="18" spans="1:19" x14ac:dyDescent="0.25">
      <c r="A18" s="4">
        <v>17</v>
      </c>
      <c r="B18" s="4">
        <f t="shared" si="18"/>
        <v>0</v>
      </c>
      <c r="C18" s="4">
        <f t="shared" si="8"/>
        <v>0</v>
      </c>
      <c r="D18" s="4">
        <f t="shared" si="19"/>
        <v>0</v>
      </c>
      <c r="E18" s="5">
        <f t="shared" si="20"/>
        <v>0</v>
      </c>
      <c r="F18" s="4" t="e">
        <f t="shared" ref="F18:F21" si="27">ROUND((E18/B18),0)</f>
        <v>#DIV/0!</v>
      </c>
      <c r="G18" s="4" t="e">
        <f t="shared" ref="G18:G21" si="28">ROUND((E18/C18),0)</f>
        <v>#DIV/0!</v>
      </c>
      <c r="H18" s="4" t="e">
        <f t="shared" ref="H18:H21" si="29">ROUND((E18/D18),0)</f>
        <v>#DIV/0!</v>
      </c>
      <c r="I18" s="4">
        <f t="shared" ref="I18:J21" si="30">T18</f>
        <v>0</v>
      </c>
      <c r="J18" s="4">
        <f t="shared" si="30"/>
        <v>0</v>
      </c>
      <c r="O18">
        <v>0</v>
      </c>
      <c r="P18">
        <f t="shared" ref="P18" si="31">O18/1.2</f>
        <v>0</v>
      </c>
      <c r="Q18">
        <f t="shared" si="11"/>
        <v>0</v>
      </c>
      <c r="R18" s="2">
        <v>0</v>
      </c>
      <c r="S18" s="2"/>
    </row>
    <row r="19" spans="1:19" x14ac:dyDescent="0.25">
      <c r="A19" s="4">
        <v>18</v>
      </c>
      <c r="B19" s="4">
        <f t="shared" si="18"/>
        <v>0</v>
      </c>
      <c r="C19" s="4">
        <f t="shared" si="8"/>
        <v>0</v>
      </c>
      <c r="D19" s="4">
        <f t="shared" si="19"/>
        <v>0</v>
      </c>
      <c r="E19" s="5">
        <f t="shared" si="20"/>
        <v>0</v>
      </c>
      <c r="F19" s="4" t="e">
        <f t="shared" si="27"/>
        <v>#DIV/0!</v>
      </c>
      <c r="G19" s="4" t="e">
        <f t="shared" si="28"/>
        <v>#DIV/0!</v>
      </c>
      <c r="H19" s="4" t="e">
        <f t="shared" si="29"/>
        <v>#DIV/0!</v>
      </c>
      <c r="I19" s="4">
        <f t="shared" si="30"/>
        <v>0</v>
      </c>
      <c r="J19" s="4">
        <f t="shared" si="30"/>
        <v>0</v>
      </c>
      <c r="O19">
        <v>0</v>
      </c>
      <c r="P19">
        <f>O19/1.2</f>
        <v>0</v>
      </c>
      <c r="Q19">
        <f t="shared" si="11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2">Q20</f>
        <v>0</v>
      </c>
      <c r="C20" s="4">
        <f t="shared" si="8"/>
        <v>0</v>
      </c>
      <c r="D20" s="4">
        <f t="shared" ref="D20" si="33">C20*1.2</f>
        <v>0</v>
      </c>
      <c r="E20" s="5">
        <f t="shared" ref="E20" si="34">R20</f>
        <v>0</v>
      </c>
      <c r="F20" s="4" t="e">
        <f t="shared" ref="F20" si="35">ROUND((E20/B20),0)</f>
        <v>#DIV/0!</v>
      </c>
      <c r="G20" s="4" t="e">
        <f t="shared" ref="G20" si="36">ROUND((E20/C20),0)</f>
        <v>#DIV/0!</v>
      </c>
      <c r="H20" s="4" t="e">
        <f t="shared" ref="H20" si="37">ROUND((E20/D20),0)</f>
        <v>#DIV/0!</v>
      </c>
      <c r="I20" s="4">
        <f t="shared" ref="I20" si="38">T20</f>
        <v>0</v>
      </c>
      <c r="J20" s="4">
        <f t="shared" ref="J20" si="39">U20</f>
        <v>0</v>
      </c>
      <c r="O20">
        <v>0</v>
      </c>
      <c r="P20">
        <f t="shared" ref="P20" si="40">O20/1.2</f>
        <v>0</v>
      </c>
      <c r="Q20">
        <f t="shared" si="11"/>
        <v>0</v>
      </c>
      <c r="R20" s="2">
        <v>0</v>
      </c>
      <c r="S20" s="2"/>
    </row>
    <row r="21" spans="1:19" x14ac:dyDescent="0.25">
      <c r="A21" s="4">
        <v>20</v>
      </c>
      <c r="B21" s="4">
        <f t="shared" si="18"/>
        <v>0</v>
      </c>
      <c r="C21" s="4">
        <f t="shared" si="8"/>
        <v>0</v>
      </c>
      <c r="D21" s="4">
        <f t="shared" si="19"/>
        <v>0</v>
      </c>
      <c r="E21" s="5">
        <f t="shared" si="20"/>
        <v>0</v>
      </c>
      <c r="F21" s="4" t="e">
        <f t="shared" si="27"/>
        <v>#DIV/0!</v>
      </c>
      <c r="G21" s="4" t="e">
        <f t="shared" si="28"/>
        <v>#DIV/0!</v>
      </c>
      <c r="H21" s="4" t="e">
        <f t="shared" si="29"/>
        <v>#DIV/0!</v>
      </c>
      <c r="I21" s="4">
        <f t="shared" si="30"/>
        <v>0</v>
      </c>
      <c r="J21" s="4">
        <f t="shared" si="30"/>
        <v>0</v>
      </c>
      <c r="O21">
        <v>0</v>
      </c>
      <c r="P21">
        <f>O21/1.2</f>
        <v>0</v>
      </c>
      <c r="Q21">
        <f t="shared" ref="Q18:Q21" si="41">P21/1.2</f>
        <v>0</v>
      </c>
      <c r="R21" s="2">
        <v>0</v>
      </c>
      <c r="S21" s="2"/>
    </row>
    <row r="22" spans="1:19" s="9" customFormat="1" x14ac:dyDescent="0.25"/>
    <row r="23" spans="1:19" s="9" customFormat="1" x14ac:dyDescent="0.25"/>
    <row r="24" spans="1:19" s="9" customFormat="1" x14ac:dyDescent="0.25">
      <c r="F24" s="44"/>
    </row>
    <row r="25" spans="1:19" s="9" customFormat="1" x14ac:dyDescent="0.25">
      <c r="F25" s="49" t="s">
        <v>34</v>
      </c>
    </row>
    <row r="26" spans="1:19" s="9" customFormat="1" x14ac:dyDescent="0.25">
      <c r="F26" s="45"/>
    </row>
    <row r="27" spans="1:19" s="9" customFormat="1" x14ac:dyDescent="0.25">
      <c r="F27" s="45"/>
    </row>
    <row r="28" spans="1:19" s="9" customFormat="1" x14ac:dyDescent="0.25">
      <c r="C28" s="43" t="s">
        <v>32</v>
      </c>
      <c r="D28" s="43" t="s">
        <v>35</v>
      </c>
      <c r="F28" s="41"/>
      <c r="G28" s="41"/>
      <c r="H28" s="9">
        <f>H29/1.2</f>
        <v>450.02489999999995</v>
      </c>
    </row>
    <row r="29" spans="1:19" s="9" customFormat="1" x14ac:dyDescent="0.25">
      <c r="C29" s="43" t="s">
        <v>1</v>
      </c>
      <c r="D29" s="43">
        <v>7351000</v>
      </c>
      <c r="F29" s="41" t="s">
        <v>29</v>
      </c>
      <c r="G29" s="41">
        <v>540</v>
      </c>
      <c r="H29" s="9">
        <f>50.17*10.764</f>
        <v>540.02987999999993</v>
      </c>
      <c r="I29" s="9" t="s">
        <v>39</v>
      </c>
    </row>
    <row r="30" spans="1:19" s="9" customFormat="1" x14ac:dyDescent="0.25">
      <c r="C30" s="9" t="s">
        <v>36</v>
      </c>
      <c r="D30" s="9">
        <v>367600</v>
      </c>
      <c r="F30" s="41" t="s">
        <v>30</v>
      </c>
      <c r="G30" s="41">
        <v>14300</v>
      </c>
      <c r="J30" s="9" t="s">
        <v>40</v>
      </c>
    </row>
    <row r="31" spans="1:19" s="9" customFormat="1" x14ac:dyDescent="0.25">
      <c r="C31" s="46" t="s">
        <v>37</v>
      </c>
      <c r="D31" s="46">
        <v>30000</v>
      </c>
      <c r="F31" s="46" t="s">
        <v>31</v>
      </c>
      <c r="G31" s="46">
        <f>G30*G29</f>
        <v>7722000</v>
      </c>
      <c r="H31" s="9" t="s">
        <v>46</v>
      </c>
      <c r="J31" s="9">
        <v>18.399999999999999</v>
      </c>
      <c r="N31" s="9">
        <v>9.11</v>
      </c>
      <c r="O31" s="9">
        <f>N31*J31</f>
        <v>167.62399999999997</v>
      </c>
    </row>
    <row r="32" spans="1:19" s="9" customFormat="1" x14ac:dyDescent="0.25">
      <c r="C32" s="46"/>
      <c r="D32" s="46">
        <f>SUM(D29:D31)</f>
        <v>7748600</v>
      </c>
      <c r="F32" s="46" t="s">
        <v>24</v>
      </c>
      <c r="G32" s="46">
        <f>G31*90%</f>
        <v>6949800</v>
      </c>
      <c r="J32" s="9">
        <v>6</v>
      </c>
      <c r="N32" s="9">
        <v>7</v>
      </c>
      <c r="O32" s="9">
        <f t="shared" ref="O32:O36" si="42">N32*J32</f>
        <v>42</v>
      </c>
    </row>
    <row r="33" spans="3:15" s="9" customFormat="1" x14ac:dyDescent="0.25">
      <c r="C33" s="46"/>
      <c r="D33" s="46"/>
      <c r="F33" s="46" t="s">
        <v>25</v>
      </c>
      <c r="G33" s="46">
        <f>G31*80%</f>
        <v>6177600</v>
      </c>
      <c r="J33" s="9">
        <v>5</v>
      </c>
      <c r="N33" s="9">
        <v>4</v>
      </c>
      <c r="O33" s="9">
        <f t="shared" si="42"/>
        <v>20</v>
      </c>
    </row>
    <row r="34" spans="3:15" s="9" customFormat="1" x14ac:dyDescent="0.25">
      <c r="C34" s="46" t="s">
        <v>38</v>
      </c>
      <c r="D34" s="46">
        <v>5276880</v>
      </c>
      <c r="J34" s="9">
        <v>11.5</v>
      </c>
      <c r="N34" s="9">
        <v>9.3000000000000007</v>
      </c>
      <c r="O34" s="9">
        <f t="shared" si="42"/>
        <v>106.95</v>
      </c>
    </row>
    <row r="35" spans="3:15" s="9" customFormat="1" x14ac:dyDescent="0.25">
      <c r="C35" s="46"/>
      <c r="D35" s="46"/>
      <c r="J35" s="9">
        <v>11.4</v>
      </c>
      <c r="N35" s="9">
        <v>6.1</v>
      </c>
      <c r="O35" s="9">
        <f t="shared" si="42"/>
        <v>69.539999999999992</v>
      </c>
    </row>
    <row r="36" spans="3:15" s="9" customFormat="1" x14ac:dyDescent="0.25">
      <c r="J36" s="9">
        <v>4.7</v>
      </c>
      <c r="N36" s="9">
        <v>2.9</v>
      </c>
      <c r="O36" s="9">
        <f t="shared" si="42"/>
        <v>13.63</v>
      </c>
    </row>
    <row r="37" spans="3:15" s="9" customFormat="1" x14ac:dyDescent="0.25">
      <c r="O37" s="9">
        <f>SUM(O31:O36)</f>
        <v>419.74399999999991</v>
      </c>
    </row>
    <row r="38" spans="3:15" s="9" customFormat="1" x14ac:dyDescent="0.25">
      <c r="N38" s="9">
        <f>G29/O37</f>
        <v>1.2864984371426396</v>
      </c>
    </row>
    <row r="39" spans="3:15" s="9" customFormat="1" x14ac:dyDescent="0.25"/>
    <row r="40" spans="3:15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13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C3" sqref="C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B4" sqref="B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A0114-6A9D-47C5-A9D4-A85337BD6AF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0914E9-7650-4944-970B-417606FF764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2024-10-21T05:05:58Z</dcterms:modified>
</cp:coreProperties>
</file>