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827"/>
  <workbookPr filterPrivacy="1" defaultThemeVersion="124226"/>
  <xr:revisionPtr revIDLastSave="0" documentId="13_ncr:1_{10A41B47-DC06-4EC6-9D6F-23712FE10A65}" xr6:coauthVersionLast="45" xr6:coauthVersionMax="47" xr10:uidLastSave="{00000000-0000-0000-0000-000000000000}"/>
  <bookViews>
    <workbookView xWindow="-120" yWindow="-120" windowWidth="29040" windowHeight="15720" xr2:uid="{00000000-000D-0000-FFFF-FFFF00000000}"/>
  </bookViews>
  <sheets>
    <sheet name="Sheet1" sheetId="1" r:id="rId1"/>
    <sheet name="Sheet5" sheetId="8" r:id="rId2"/>
    <sheet name="Sheet4" sheetId="7" r:id="rId3"/>
    <sheet name="Sheet2" sheetId="5" r:id="rId4"/>
    <sheet name="Sheet3" sheetId="6" r:id="rId5"/>
    <sheet name="Sheet7" sheetId="10" r:id="rId6"/>
    <sheet name="Sheet8" sheetId="11" r:id="rId7"/>
    <sheet name="Sheet9" sheetId="12" r:id="rId8"/>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1" i="1" l="1"/>
  <c r="E18" i="1"/>
  <c r="E15" i="1"/>
  <c r="K29" i="1"/>
  <c r="K33" i="1"/>
  <c r="K32" i="1"/>
  <c r="K24" i="1"/>
  <c r="K22" i="1"/>
  <c r="K20" i="1"/>
  <c r="C29" i="1"/>
  <c r="D29" i="1"/>
  <c r="C33" i="1"/>
  <c r="D33" i="1"/>
  <c r="D32" i="1"/>
  <c r="K31" i="1"/>
  <c r="H17" i="1"/>
  <c r="I29" i="1"/>
  <c r="F18" i="1"/>
  <c r="A38" i="1" l="1"/>
  <c r="E38" i="1"/>
  <c r="E35" i="1"/>
  <c r="A35" i="1"/>
  <c r="B22" i="1" l="1"/>
  <c r="B20" i="1"/>
  <c r="M15" i="1" l="1"/>
  <c r="I15" i="1"/>
  <c r="G15" i="1"/>
  <c r="D30" i="1" l="1"/>
  <c r="H29" i="1"/>
  <c r="D39" i="1" l="1"/>
  <c r="D37" i="1" l="1"/>
  <c r="J32" i="1" l="1"/>
  <c r="J31" i="1"/>
  <c r="J30" i="1" l="1"/>
  <c r="J29" i="1"/>
  <c r="D38" i="1"/>
  <c r="G29" i="1" l="1"/>
  <c r="G30" i="1"/>
  <c r="H30" i="1"/>
  <c r="G31" i="1"/>
  <c r="H31" i="1"/>
  <c r="G32" i="1"/>
  <c r="H32" i="1"/>
  <c r="G33" i="1"/>
  <c r="H33" i="1"/>
  <c r="D36" i="1" l="1"/>
  <c r="I32" i="1" l="1"/>
  <c r="I31" i="1"/>
  <c r="I33" i="1"/>
  <c r="D35" i="1" l="1"/>
  <c r="F35" i="1" s="1"/>
  <c r="I30" i="1"/>
  <c r="B8" i="1" l="1"/>
  <c r="H3" i="1" l="1"/>
  <c r="B10" i="1" l="1"/>
  <c r="B5" i="1" l="1"/>
  <c r="B11" i="1" l="1"/>
  <c r="B6" i="1"/>
  <c r="B14" i="1"/>
  <c r="B12" i="1" l="1"/>
  <c r="B13" i="1" s="1"/>
  <c r="B15" i="1" s="1"/>
  <c r="F36" i="1" l="1"/>
  <c r="F38" i="1"/>
  <c r="B17" i="1"/>
  <c r="B18" i="1" s="1"/>
  <c r="B19" i="1" l="1"/>
  <c r="B21" i="1"/>
  <c r="B23" i="1"/>
</calcChain>
</file>

<file path=xl/sharedStrings.xml><?xml version="1.0" encoding="utf-8"?>
<sst xmlns="http://schemas.openxmlformats.org/spreadsheetml/2006/main" count="35" uniqueCount="31">
  <si>
    <t>New Construction Rate</t>
  </si>
  <si>
    <t>Bldg.+Service (Cost of Construction)</t>
  </si>
  <si>
    <t>Land + Others</t>
  </si>
  <si>
    <t>Replacement Cost</t>
  </si>
  <si>
    <t>Age of the bldg.</t>
  </si>
  <si>
    <t>Estimated Life</t>
  </si>
  <si>
    <t>Total Life</t>
  </si>
  <si>
    <t>Depreciation (100-10)X12/60</t>
  </si>
  <si>
    <t>Depreciation Amt</t>
  </si>
  <si>
    <t>Depreciated Bldg. Rate</t>
  </si>
  <si>
    <t>Total Composite Rate</t>
  </si>
  <si>
    <t>Value</t>
  </si>
  <si>
    <t>IV</t>
  </si>
  <si>
    <t>Con. Year</t>
  </si>
  <si>
    <t>Online</t>
  </si>
  <si>
    <t>Carpet</t>
  </si>
  <si>
    <t>Rental Value</t>
  </si>
  <si>
    <t>Rate on Carpet Area</t>
  </si>
  <si>
    <t>Rate on Built up Area</t>
  </si>
  <si>
    <t>Rate on Saleable Area</t>
  </si>
  <si>
    <t>SBA</t>
  </si>
  <si>
    <t xml:space="preserve"> Built up Area</t>
  </si>
  <si>
    <t>IGR</t>
  </si>
  <si>
    <t>Area</t>
  </si>
  <si>
    <t>RV</t>
  </si>
  <si>
    <t>DV</t>
  </si>
  <si>
    <t>Agreement Carpet</t>
  </si>
  <si>
    <t>Built up</t>
  </si>
  <si>
    <t>Measurement Carpet</t>
  </si>
  <si>
    <t>Balcony</t>
  </si>
  <si>
    <t>As per Agreement, the Built up Area of flat 670.00 Sq. Ft. but as per actual Site measurement, Carpet Area is 405.00 Sq. Ft.  The loading factor of Carpet to Built up Area is 63%. For the purpose of valuation, we have considered area as per agreement.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</si>
</sst>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 #,##0.00_ ;_ * \-#,##0.00_ ;_ * &quot;-&quot;??_ ;_ @_ "/>
    <numFmt numFmtId="164" formatCode="_(* #,##0.00_);_(* \(#,##0.00\);_(* &quot;-&quot;??_);_(@_)"/>
    <numFmt numFmtId="165" formatCode="_ * #,##0_ ;_ * \-#,##0_ ;_ * &quot;-&quot;??_ ;_ @_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sz val="12"/>
      <color rgb="FFFF0000"/>
      <name val="Arial Narrow"/>
      <family val="2"/>
    </font>
    <font>
      <sz val="11"/>
      <color rgb="FF000000"/>
      <name val="Calibri"/>
      <family val="2"/>
      <scheme val="minor"/>
    </font>
    <font>
      <sz val="11"/>
      <color rgb="FFFF0000"/>
      <name val="Calibri"/>
      <family val="2"/>
      <scheme val="minor"/>
    </font>
    <font>
      <sz val="11"/>
      <name val="Calibri"/>
      <family val="2"/>
      <scheme val="minor"/>
    </font>
    <font>
      <sz val="8"/>
      <color rgb="FF000000"/>
      <name val="Calibri"/>
      <family val="2"/>
      <scheme val="minor"/>
    </font>
    <font>
      <b/>
      <sz val="11"/>
      <color rgb="FF000000"/>
      <name val="Calibri"/>
      <family val="2"/>
      <scheme val="minor"/>
    </font>
    <font>
      <sz val="11"/>
      <color theme="1"/>
      <name val="Arial Narrow"/>
      <family val="2"/>
    </font>
    <font>
      <b/>
      <sz val="11"/>
      <name val="Arial Narrow"/>
      <family val="2"/>
    </font>
    <font>
      <sz val="11"/>
      <name val="Arial Narrow"/>
      <family val="2"/>
    </font>
    <font>
      <b/>
      <sz val="11"/>
      <color theme="1"/>
      <name val="Arial Narrow"/>
      <family val="2"/>
    </font>
    <font>
      <sz val="11"/>
      <color rgb="FFFF0000"/>
      <name val="Arial Narrow"/>
      <family val="2"/>
    </font>
  </fonts>
  <fills count="2">
    <fill>
      <patternFill patternType="none"/>
    </fill>
    <fill>
      <patternFill patternType="gray125"/>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43" fontId="1" fillId="0" borderId="0" applyFont="0" applyFill="0" applyBorder="0" applyAlignment="0" applyProtection="0"/>
  </cellStyleXfs>
  <cellXfs count="74">
    <xf numFmtId="0" fontId="0" fillId="0" borderId="0" xfId="0"/>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43" fontId="3" fillId="0" borderId="0" xfId="1" applyFont="1" applyBorder="1"/>
    <xf numFmtId="43" fontId="2" fillId="0" borderId="0" xfId="1" applyFont="1" applyBorder="1"/>
    <xf numFmtId="0" fontId="0" fillId="0" borderId="5" xfId="0" applyBorder="1" applyAlignment="1">
      <alignment wrapText="1"/>
    </xf>
    <xf numFmtId="0" fontId="3" fillId="0" borderId="0" xfId="0" applyFont="1"/>
    <xf numFmtId="0" fontId="2" fillId="0" borderId="0" xfId="0" applyFont="1"/>
    <xf numFmtId="10" fontId="2" fillId="0" borderId="0" xfId="0" applyNumberFormat="1" applyFont="1"/>
    <xf numFmtId="43" fontId="0" fillId="0" borderId="0" xfId="0" applyNumberFormat="1"/>
    <xf numFmtId="0" fontId="4" fillId="0" borderId="1" xfId="0" applyFont="1" applyBorder="1"/>
    <xf numFmtId="0" fontId="4" fillId="0" borderId="0" xfId="0" applyFont="1"/>
    <xf numFmtId="0" fontId="5" fillId="0" borderId="0" xfId="0" applyFont="1"/>
    <xf numFmtId="0" fontId="7" fillId="0" borderId="0" xfId="0" applyFont="1"/>
    <xf numFmtId="0" fontId="6" fillId="0" borderId="0" xfId="0" applyFont="1"/>
    <xf numFmtId="0" fontId="0" fillId="0" borderId="1" xfId="0" applyBorder="1"/>
    <xf numFmtId="43" fontId="7" fillId="0" borderId="0" xfId="0" applyNumberFormat="1" applyFont="1"/>
    <xf numFmtId="43" fontId="2" fillId="0" borderId="0" xfId="0" applyNumberFormat="1" applyFont="1"/>
    <xf numFmtId="43" fontId="5" fillId="0" borderId="0" xfId="0" applyNumberFormat="1" applyFont="1"/>
    <xf numFmtId="165" fontId="2" fillId="0" borderId="0" xfId="1" applyNumberFormat="1" applyFont="1" applyFill="1" applyBorder="1"/>
    <xf numFmtId="0" fontId="10" fillId="0" borderId="1" xfId="0" applyFont="1" applyBorder="1"/>
    <xf numFmtId="0" fontId="12" fillId="0" borderId="1" xfId="0" applyFont="1" applyBorder="1"/>
    <xf numFmtId="0" fontId="11" fillId="0" borderId="1" xfId="0" applyFont="1" applyBorder="1"/>
    <xf numFmtId="43" fontId="11" fillId="0" borderId="1" xfId="0" applyNumberFormat="1" applyFont="1" applyBorder="1"/>
    <xf numFmtId="43" fontId="13" fillId="0" borderId="1" xfId="0" applyNumberFormat="1" applyFont="1" applyBorder="1"/>
    <xf numFmtId="43" fontId="12" fillId="0" borderId="1" xfId="0" applyNumberFormat="1" applyFont="1" applyBorder="1"/>
    <xf numFmtId="43" fontId="10" fillId="0" borderId="1" xfId="0" applyNumberFormat="1" applyFont="1" applyBorder="1"/>
    <xf numFmtId="0" fontId="11" fillId="0" borderId="1" xfId="0" applyFont="1" applyBorder="1" applyAlignment="1">
      <alignment horizontal="center" wrapText="1"/>
    </xf>
    <xf numFmtId="43" fontId="12" fillId="0" borderId="1" xfId="1" applyFont="1" applyFill="1" applyBorder="1"/>
    <xf numFmtId="10" fontId="12" fillId="0" borderId="1" xfId="0" applyNumberFormat="1" applyFont="1" applyBorder="1"/>
    <xf numFmtId="43" fontId="0" fillId="0" borderId="6" xfId="0" applyNumberFormat="1" applyBorder="1"/>
    <xf numFmtId="0" fontId="10" fillId="0" borderId="1" xfId="1" applyNumberFormat="1" applyFont="1" applyFill="1" applyBorder="1"/>
    <xf numFmtId="164" fontId="10" fillId="0" borderId="1" xfId="1" applyNumberFormat="1" applyFont="1" applyFill="1" applyBorder="1"/>
    <xf numFmtId="10" fontId="10" fillId="0" borderId="1" xfId="1" applyNumberFormat="1" applyFont="1" applyFill="1" applyBorder="1"/>
    <xf numFmtId="43" fontId="10" fillId="0" borderId="1" xfId="1" applyFont="1" applyFill="1" applyBorder="1"/>
    <xf numFmtId="0" fontId="7" fillId="0" borderId="1" xfId="0" applyFont="1" applyBorder="1"/>
    <xf numFmtId="0" fontId="0" fillId="0" borderId="0" xfId="0" applyBorder="1"/>
    <xf numFmtId="43" fontId="0" fillId="0" borderId="0" xfId="0" applyNumberFormat="1" applyBorder="1"/>
    <xf numFmtId="0" fontId="7" fillId="0" borderId="0" xfId="0" applyFont="1" applyFill="1"/>
    <xf numFmtId="0" fontId="0" fillId="0" borderId="0" xfId="0" applyFill="1"/>
    <xf numFmtId="0" fontId="7" fillId="0" borderId="1" xfId="0" applyFont="1" applyFill="1" applyBorder="1"/>
    <xf numFmtId="0" fontId="0" fillId="0" borderId="1" xfId="0" applyFill="1" applyBorder="1"/>
    <xf numFmtId="43" fontId="0" fillId="0" borderId="1" xfId="0" applyNumberFormat="1" applyFill="1" applyBorder="1"/>
    <xf numFmtId="43" fontId="0" fillId="0" borderId="0" xfId="0" applyNumberFormat="1" applyFill="1"/>
    <xf numFmtId="0" fontId="4" fillId="0" borderId="0" xfId="0" applyFont="1" applyFill="1"/>
    <xf numFmtId="0" fontId="11" fillId="0" borderId="1" xfId="0" applyFont="1" applyFill="1" applyBorder="1" applyAlignment="1">
      <alignment horizontal="center"/>
    </xf>
    <xf numFmtId="0" fontId="0" fillId="0" borderId="6" xfId="0" applyFill="1" applyBorder="1"/>
    <xf numFmtId="43" fontId="10" fillId="0" borderId="1" xfId="0" applyNumberFormat="1" applyFont="1" applyFill="1" applyBorder="1"/>
    <xf numFmtId="0" fontId="0" fillId="0" borderId="5" xfId="0" applyFill="1" applyBorder="1"/>
    <xf numFmtId="43" fontId="3" fillId="0" borderId="0" xfId="1" applyFont="1" applyFill="1" applyBorder="1"/>
    <xf numFmtId="43" fontId="2" fillId="0" borderId="0" xfId="1" applyFont="1" applyFill="1" applyBorder="1"/>
    <xf numFmtId="0" fontId="0" fillId="0" borderId="1" xfId="0" applyFill="1" applyBorder="1" applyAlignment="1">
      <alignment wrapText="1"/>
    </xf>
    <xf numFmtId="43" fontId="0" fillId="0" borderId="6" xfId="0" applyNumberFormat="1" applyFill="1" applyBorder="1"/>
    <xf numFmtId="43" fontId="13" fillId="0" borderId="1" xfId="0" applyNumberFormat="1" applyFont="1" applyFill="1" applyBorder="1"/>
    <xf numFmtId="0" fontId="6" fillId="0" borderId="6" xfId="0" applyFont="1" applyFill="1" applyBorder="1"/>
    <xf numFmtId="43" fontId="13" fillId="0" borderId="1" xfId="1" applyFont="1" applyFill="1" applyBorder="1"/>
    <xf numFmtId="43" fontId="2" fillId="0" borderId="0" xfId="0" applyNumberFormat="1" applyFont="1" applyFill="1"/>
    <xf numFmtId="0" fontId="6" fillId="0" borderId="0" xfId="0" applyFont="1" applyFill="1"/>
    <xf numFmtId="164" fontId="13" fillId="0" borderId="1" xfId="1" applyNumberFormat="1" applyFont="1" applyFill="1" applyBorder="1"/>
    <xf numFmtId="43" fontId="5" fillId="0" borderId="0" xfId="0" applyNumberFormat="1" applyFont="1" applyFill="1"/>
    <xf numFmtId="2" fontId="10" fillId="0" borderId="1" xfId="1" applyNumberFormat="1" applyFont="1" applyFill="1" applyBorder="1"/>
    <xf numFmtId="43" fontId="10" fillId="0" borderId="8" xfId="1" applyFont="1" applyFill="1" applyBorder="1"/>
    <xf numFmtId="43" fontId="6" fillId="0" borderId="7" xfId="0" applyNumberFormat="1" applyFont="1" applyFill="1" applyBorder="1"/>
    <xf numFmtId="43" fontId="0" fillId="0" borderId="0" xfId="1" applyFont="1" applyFill="1"/>
    <xf numFmtId="0" fontId="5" fillId="0" borderId="0" xfId="0" applyFont="1" applyFill="1"/>
    <xf numFmtId="43" fontId="8" fillId="0" borderId="0" xfId="0" applyNumberFormat="1" applyFont="1" applyFill="1"/>
    <xf numFmtId="0" fontId="13" fillId="0" borderId="1" xfId="0" applyFont="1" applyFill="1" applyBorder="1"/>
    <xf numFmtId="43" fontId="9" fillId="0" borderId="0" xfId="0" applyNumberFormat="1" applyFont="1" applyFill="1"/>
    <xf numFmtId="0" fontId="12" fillId="0" borderId="1" xfId="0" applyFont="1" applyBorder="1" applyAlignment="1">
      <alignment wrapText="1"/>
    </xf>
    <xf numFmtId="43" fontId="7" fillId="0" borderId="1" xfId="0" applyNumberFormat="1" applyFont="1" applyBorder="1"/>
    <xf numFmtId="43" fontId="14" fillId="0" borderId="1" xfId="1" applyFont="1" applyFill="1" applyBorder="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134560</xdr:colOff>
      <xdr:row>41</xdr:row>
      <xdr:rowOff>58248</xdr:rowOff>
    </xdr:to>
    <xdr:pic>
      <xdr:nvPicPr>
        <xdr:cNvPr id="4" name="Picture 3">
          <a:extLst>
            <a:ext uri="{FF2B5EF4-FFF2-40B4-BE49-F238E27FC236}">
              <a16:creationId xmlns:a16="http://schemas.microsoft.com/office/drawing/2014/main" id="{FFE59206-59A4-47D0-900A-AA5E87AB0890}"/>
            </a:ext>
          </a:extLst>
        </xdr:cNvPr>
        <xdr:cNvPicPr>
          <a:picLocks noChangeAspect="1"/>
        </xdr:cNvPicPr>
      </xdr:nvPicPr>
      <xdr:blipFill>
        <a:blip xmlns:r="http://schemas.openxmlformats.org/officeDocument/2006/relationships" r:embed="rId1"/>
        <a:stretch>
          <a:fillRect/>
        </a:stretch>
      </xdr:blipFill>
      <xdr:spPr>
        <a:xfrm>
          <a:off x="0" y="0"/>
          <a:ext cx="8668960" cy="7868748"/>
        </a:xfrm>
        <a:prstGeom prst="rect">
          <a:avLst/>
        </a:prstGeom>
      </xdr:spPr>
    </xdr:pic>
    <xdr:clientData/>
  </xdr:twoCellAnchor>
  <xdr:twoCellAnchor editAs="oneCell">
    <xdr:from>
      <xdr:col>15</xdr:col>
      <xdr:colOff>0</xdr:colOff>
      <xdr:row>0</xdr:row>
      <xdr:rowOff>0</xdr:rowOff>
    </xdr:from>
    <xdr:to>
      <xdr:col>29</xdr:col>
      <xdr:colOff>220297</xdr:colOff>
      <xdr:row>39</xdr:row>
      <xdr:rowOff>134406</xdr:rowOff>
    </xdr:to>
    <xdr:pic>
      <xdr:nvPicPr>
        <xdr:cNvPr id="5" name="Picture 4">
          <a:extLst>
            <a:ext uri="{FF2B5EF4-FFF2-40B4-BE49-F238E27FC236}">
              <a16:creationId xmlns:a16="http://schemas.microsoft.com/office/drawing/2014/main" id="{9FBEA72A-87C5-4A71-9799-6E5B117F20C7}"/>
            </a:ext>
          </a:extLst>
        </xdr:cNvPr>
        <xdr:cNvPicPr>
          <a:picLocks noChangeAspect="1"/>
        </xdr:cNvPicPr>
      </xdr:nvPicPr>
      <xdr:blipFill>
        <a:blip xmlns:r="http://schemas.openxmlformats.org/officeDocument/2006/relationships" r:embed="rId2"/>
        <a:stretch>
          <a:fillRect/>
        </a:stretch>
      </xdr:blipFill>
      <xdr:spPr>
        <a:xfrm>
          <a:off x="9144000" y="0"/>
          <a:ext cx="8754697" cy="75639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172665</xdr:colOff>
      <xdr:row>40</xdr:row>
      <xdr:rowOff>115380</xdr:rowOff>
    </xdr:to>
    <xdr:pic>
      <xdr:nvPicPr>
        <xdr:cNvPr id="2" name="Picture 1">
          <a:extLst>
            <a:ext uri="{FF2B5EF4-FFF2-40B4-BE49-F238E27FC236}">
              <a16:creationId xmlns:a16="http://schemas.microsoft.com/office/drawing/2014/main" id="{997DB703-D2B1-4DA1-A0E7-7E9D8D72FC73}"/>
            </a:ext>
          </a:extLst>
        </xdr:cNvPr>
        <xdr:cNvPicPr>
          <a:picLocks noChangeAspect="1"/>
        </xdr:cNvPicPr>
      </xdr:nvPicPr>
      <xdr:blipFill>
        <a:blip xmlns:r="http://schemas.openxmlformats.org/officeDocument/2006/relationships" r:embed="rId1"/>
        <a:stretch>
          <a:fillRect/>
        </a:stretch>
      </xdr:blipFill>
      <xdr:spPr>
        <a:xfrm>
          <a:off x="0" y="0"/>
          <a:ext cx="8707065" cy="77353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14</xdr:col>
      <xdr:colOff>115507</xdr:colOff>
      <xdr:row>43</xdr:row>
      <xdr:rowOff>86801</xdr:rowOff>
    </xdr:to>
    <xdr:pic>
      <xdr:nvPicPr>
        <xdr:cNvPr id="2" name="Picture 1">
          <a:extLst>
            <a:ext uri="{FF2B5EF4-FFF2-40B4-BE49-F238E27FC236}">
              <a16:creationId xmlns:a16="http://schemas.microsoft.com/office/drawing/2014/main" id="{EEE4C1CC-D625-478B-86A2-9794BD9FD833}"/>
            </a:ext>
          </a:extLst>
        </xdr:cNvPr>
        <xdr:cNvPicPr>
          <a:picLocks noChangeAspect="1"/>
        </xdr:cNvPicPr>
      </xdr:nvPicPr>
      <xdr:blipFill>
        <a:blip xmlns:r="http://schemas.openxmlformats.org/officeDocument/2006/relationships" r:embed="rId1"/>
        <a:stretch>
          <a:fillRect/>
        </a:stretch>
      </xdr:blipFill>
      <xdr:spPr>
        <a:xfrm>
          <a:off x="0" y="571500"/>
          <a:ext cx="8649907" cy="7706801"/>
        </a:xfrm>
        <a:prstGeom prst="rect">
          <a:avLst/>
        </a:prstGeom>
      </xdr:spPr>
    </xdr:pic>
    <xdr:clientData/>
  </xdr:twoCellAnchor>
  <xdr:twoCellAnchor editAs="oneCell">
    <xdr:from>
      <xdr:col>15</xdr:col>
      <xdr:colOff>0</xdr:colOff>
      <xdr:row>3</xdr:row>
      <xdr:rowOff>0</xdr:rowOff>
    </xdr:from>
    <xdr:to>
      <xdr:col>29</xdr:col>
      <xdr:colOff>86928</xdr:colOff>
      <xdr:row>46</xdr:row>
      <xdr:rowOff>172617</xdr:rowOff>
    </xdr:to>
    <xdr:pic>
      <xdr:nvPicPr>
        <xdr:cNvPr id="3" name="Picture 2">
          <a:extLst>
            <a:ext uri="{FF2B5EF4-FFF2-40B4-BE49-F238E27FC236}">
              <a16:creationId xmlns:a16="http://schemas.microsoft.com/office/drawing/2014/main" id="{4BFDC5F8-D07D-4602-9ED0-11DEB7A027CC}"/>
            </a:ext>
          </a:extLst>
        </xdr:cNvPr>
        <xdr:cNvPicPr>
          <a:picLocks noChangeAspect="1"/>
        </xdr:cNvPicPr>
      </xdr:nvPicPr>
      <xdr:blipFill>
        <a:blip xmlns:r="http://schemas.openxmlformats.org/officeDocument/2006/relationships" r:embed="rId2"/>
        <a:stretch>
          <a:fillRect/>
        </a:stretch>
      </xdr:blipFill>
      <xdr:spPr>
        <a:xfrm>
          <a:off x="9144000" y="571500"/>
          <a:ext cx="8621328" cy="83641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19</xdr:col>
      <xdr:colOff>154038</xdr:colOff>
      <xdr:row>88</xdr:row>
      <xdr:rowOff>1143</xdr:rowOff>
    </xdr:to>
    <xdr:pic>
      <xdr:nvPicPr>
        <xdr:cNvPr id="3" name="Picture 2">
          <a:extLst>
            <a:ext uri="{FF2B5EF4-FFF2-40B4-BE49-F238E27FC236}">
              <a16:creationId xmlns:a16="http://schemas.microsoft.com/office/drawing/2014/main" id="{16D596BE-EAF0-4B5C-9E0A-F5687016B216}"/>
            </a:ext>
          </a:extLst>
        </xdr:cNvPr>
        <xdr:cNvPicPr>
          <a:picLocks noChangeAspect="1"/>
        </xdr:cNvPicPr>
      </xdr:nvPicPr>
      <xdr:blipFill>
        <a:blip xmlns:r="http://schemas.openxmlformats.org/officeDocument/2006/relationships" r:embed="rId1"/>
        <a:stretch>
          <a:fillRect/>
        </a:stretch>
      </xdr:blipFill>
      <xdr:spPr>
        <a:xfrm>
          <a:off x="0" y="8572500"/>
          <a:ext cx="11736438" cy="819264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64"/>
  <sheetViews>
    <sheetView tabSelected="1" topLeftCell="A5" zoomScaleNormal="100" workbookViewId="0">
      <selection activeCell="H31" sqref="H31"/>
    </sheetView>
  </sheetViews>
  <sheetFormatPr defaultRowHeight="15" x14ac:dyDescent="0.25"/>
  <cols>
    <col min="1" max="1" width="21.7109375" bestFit="1" customWidth="1"/>
    <col min="2" max="2" width="18.140625" style="16" bestFit="1" customWidth="1"/>
    <col min="3" max="3" width="15.5703125" style="16" bestFit="1" customWidth="1"/>
    <col min="4" max="4" width="18.28515625" bestFit="1" customWidth="1"/>
    <col min="5" max="5" width="18.28515625" customWidth="1"/>
    <col min="6" max="6" width="23" bestFit="1" customWidth="1"/>
    <col min="7" max="7" width="18.85546875" bestFit="1" customWidth="1"/>
    <col min="8" max="8" width="19.85546875" bestFit="1" customWidth="1"/>
    <col min="9" max="9" width="15.42578125" bestFit="1" customWidth="1"/>
    <col min="10" max="10" width="13.7109375" bestFit="1" customWidth="1"/>
    <col min="14" max="14" width="14.28515625" bestFit="1" customWidth="1"/>
    <col min="15" max="15" width="11.5703125" bestFit="1" customWidth="1"/>
  </cols>
  <sheetData>
    <row r="1" spans="1:15" x14ac:dyDescent="0.25">
      <c r="A1" s="18"/>
      <c r="B1" s="38"/>
      <c r="C1" s="38"/>
      <c r="F1" s="1"/>
      <c r="G1" s="2"/>
      <c r="H1" s="2"/>
      <c r="I1" s="3"/>
      <c r="L1" s="1"/>
      <c r="M1" s="2"/>
      <c r="N1" s="2"/>
      <c r="O1" s="3"/>
    </row>
    <row r="2" spans="1:15" ht="16.5" x14ac:dyDescent="0.3">
      <c r="A2" s="23"/>
      <c r="B2" s="30"/>
      <c r="C2" s="30"/>
      <c r="D2" s="48"/>
      <c r="E2" s="41"/>
      <c r="F2" s="42" t="s">
        <v>13</v>
      </c>
      <c r="G2" s="42"/>
      <c r="H2" s="42"/>
      <c r="I2" s="49"/>
      <c r="L2" s="4"/>
      <c r="O2" s="5"/>
    </row>
    <row r="3" spans="1:15" ht="16.5" x14ac:dyDescent="0.3">
      <c r="A3" s="24" t="s">
        <v>0</v>
      </c>
      <c r="B3" s="31">
        <v>5100</v>
      </c>
      <c r="C3" s="31"/>
      <c r="D3" s="50"/>
      <c r="E3" s="46"/>
      <c r="F3" s="51">
        <v>2021</v>
      </c>
      <c r="G3" s="52">
        <v>2023</v>
      </c>
      <c r="H3" s="53">
        <f>G3-F3</f>
        <v>2</v>
      </c>
      <c r="I3" s="49"/>
      <c r="L3" s="4"/>
      <c r="M3" s="6"/>
      <c r="N3" s="7"/>
      <c r="O3" s="5"/>
    </row>
    <row r="4" spans="1:15" ht="33" x14ac:dyDescent="0.3">
      <c r="A4" s="71" t="s">
        <v>1</v>
      </c>
      <c r="B4" s="31">
        <v>2500</v>
      </c>
      <c r="C4" s="31"/>
      <c r="D4" s="50"/>
      <c r="E4" s="45"/>
      <c r="F4" s="54" t="s">
        <v>26</v>
      </c>
      <c r="G4" s="44" t="s">
        <v>27</v>
      </c>
      <c r="H4" s="53"/>
      <c r="I4" s="49"/>
      <c r="L4" s="8"/>
      <c r="M4" s="6"/>
      <c r="N4" s="7"/>
      <c r="O4" s="5"/>
    </row>
    <row r="5" spans="1:15" ht="16.5" x14ac:dyDescent="0.3">
      <c r="A5" s="24" t="s">
        <v>2</v>
      </c>
      <c r="B5" s="31">
        <f>B3-B4</f>
        <v>2600</v>
      </c>
      <c r="C5" s="31"/>
      <c r="D5" s="50"/>
      <c r="E5" s="45"/>
      <c r="F5" s="73"/>
      <c r="G5" s="31">
        <v>670</v>
      </c>
      <c r="H5" s="22"/>
      <c r="I5" s="55"/>
      <c r="L5" s="4"/>
      <c r="M5" s="6"/>
      <c r="N5" s="7"/>
      <c r="O5" s="5"/>
    </row>
    <row r="6" spans="1:15" ht="16.5" x14ac:dyDescent="0.3">
      <c r="A6" s="24" t="s">
        <v>3</v>
      </c>
      <c r="B6" s="31">
        <f>B4</f>
        <v>2500</v>
      </c>
      <c r="C6" s="31"/>
      <c r="D6" s="50"/>
      <c r="E6" s="56"/>
      <c r="F6" s="31"/>
      <c r="G6" s="31"/>
      <c r="H6" s="22"/>
      <c r="I6" s="57"/>
      <c r="J6" s="17"/>
      <c r="L6" s="4"/>
      <c r="M6" s="6"/>
      <c r="N6" s="7"/>
      <c r="O6" s="5"/>
    </row>
    <row r="7" spans="1:15" ht="16.5" x14ac:dyDescent="0.3">
      <c r="A7" s="24" t="s">
        <v>4</v>
      </c>
      <c r="B7" s="24">
        <v>0</v>
      </c>
      <c r="C7" s="24"/>
      <c r="D7" s="34"/>
      <c r="E7" s="58"/>
      <c r="F7" s="31"/>
      <c r="G7" s="31"/>
      <c r="H7" s="59"/>
      <c r="I7" s="60"/>
      <c r="J7" s="17"/>
      <c r="L7" s="4"/>
      <c r="M7" s="9"/>
      <c r="N7" s="10"/>
      <c r="O7" s="5"/>
    </row>
    <row r="8" spans="1:15" ht="16.5" x14ac:dyDescent="0.3">
      <c r="A8" s="24" t="s">
        <v>5</v>
      </c>
      <c r="B8" s="24">
        <f>B9-B7</f>
        <v>60</v>
      </c>
      <c r="C8" s="24"/>
      <c r="D8" s="35"/>
      <c r="E8" s="61"/>
      <c r="F8" s="31"/>
      <c r="G8" s="31"/>
      <c r="H8" s="59"/>
      <c r="I8" s="60"/>
      <c r="J8" s="17"/>
      <c r="L8" s="4"/>
      <c r="M8" s="9"/>
      <c r="N8" s="10"/>
      <c r="O8" s="5"/>
    </row>
    <row r="9" spans="1:15" ht="16.5" x14ac:dyDescent="0.3">
      <c r="A9" s="24" t="s">
        <v>6</v>
      </c>
      <c r="B9" s="24">
        <v>60</v>
      </c>
      <c r="C9" s="24"/>
      <c r="D9" s="34"/>
      <c r="E9" s="58"/>
      <c r="F9" s="31"/>
      <c r="G9" s="31"/>
      <c r="H9" s="62"/>
      <c r="I9" s="60"/>
      <c r="J9" s="17"/>
      <c r="K9" s="15"/>
      <c r="L9" s="15"/>
      <c r="M9" s="13"/>
      <c r="N9" s="10"/>
      <c r="O9" s="5"/>
    </row>
    <row r="10" spans="1:15" ht="33" x14ac:dyDescent="0.3">
      <c r="A10" s="71" t="s">
        <v>7</v>
      </c>
      <c r="B10" s="24">
        <f>90*B7/B9</f>
        <v>0</v>
      </c>
      <c r="C10" s="24"/>
      <c r="D10" s="34"/>
      <c r="E10" s="58"/>
      <c r="F10" s="31"/>
      <c r="G10" s="31"/>
      <c r="H10" s="62"/>
      <c r="I10" s="60"/>
      <c r="J10" s="17"/>
      <c r="K10" s="15"/>
      <c r="L10" s="15"/>
      <c r="M10" s="13"/>
      <c r="N10" s="10"/>
      <c r="O10" s="5"/>
    </row>
    <row r="11" spans="1:15" ht="16.5" x14ac:dyDescent="0.3">
      <c r="A11" s="24"/>
      <c r="B11" s="32">
        <f>B10%</f>
        <v>0</v>
      </c>
      <c r="C11" s="32"/>
      <c r="D11" s="36"/>
      <c r="E11" s="63"/>
      <c r="F11" s="31"/>
      <c r="G11" s="31"/>
      <c r="H11" s="62"/>
      <c r="I11" s="60"/>
      <c r="J11" s="17"/>
      <c r="K11" s="15"/>
      <c r="L11" s="15"/>
      <c r="M11" s="13"/>
      <c r="N11" s="11"/>
      <c r="O11" s="5"/>
    </row>
    <row r="12" spans="1:15" ht="16.5" x14ac:dyDescent="0.3">
      <c r="A12" s="24" t="s">
        <v>8</v>
      </c>
      <c r="B12" s="31">
        <f>B6*B11</f>
        <v>0</v>
      </c>
      <c r="C12" s="31"/>
      <c r="D12" s="37"/>
      <c r="E12" s="64"/>
      <c r="F12" s="31"/>
      <c r="G12" s="31"/>
      <c r="H12" s="62"/>
      <c r="I12" s="65"/>
      <c r="J12" s="17"/>
      <c r="K12" s="15"/>
      <c r="L12" s="15"/>
      <c r="M12" s="13"/>
      <c r="N12" s="7"/>
      <c r="O12" s="5"/>
    </row>
    <row r="13" spans="1:15" ht="16.5" x14ac:dyDescent="0.3">
      <c r="A13" s="24" t="s">
        <v>9</v>
      </c>
      <c r="B13" s="31">
        <f>B6-B12</f>
        <v>2500</v>
      </c>
      <c r="C13" s="31"/>
      <c r="D13" s="37"/>
      <c r="E13" s="66"/>
      <c r="F13" s="31"/>
      <c r="G13" s="31"/>
      <c r="H13" s="62"/>
      <c r="I13" s="60"/>
      <c r="J13" s="17"/>
      <c r="K13" s="15"/>
      <c r="L13" s="15"/>
      <c r="M13" s="13"/>
      <c r="N13" s="7"/>
      <c r="O13" s="5"/>
    </row>
    <row r="14" spans="1:15" ht="16.5" x14ac:dyDescent="0.3">
      <c r="A14" s="24" t="s">
        <v>2</v>
      </c>
      <c r="B14" s="31">
        <f>B5</f>
        <v>2600</v>
      </c>
      <c r="C14" s="31"/>
      <c r="D14" s="50"/>
      <c r="E14" s="46"/>
      <c r="F14" s="67" t="s">
        <v>28</v>
      </c>
      <c r="G14" s="42" t="s">
        <v>29</v>
      </c>
      <c r="H14" s="62"/>
      <c r="I14" s="60"/>
      <c r="J14" s="17"/>
      <c r="K14" s="15"/>
      <c r="L14" s="15"/>
      <c r="M14" s="13"/>
      <c r="N14" s="7"/>
      <c r="O14" s="5"/>
    </row>
    <row r="15" spans="1:15" ht="16.5" x14ac:dyDescent="0.3">
      <c r="A15" s="24" t="s">
        <v>10</v>
      </c>
      <c r="B15" s="31">
        <f>B14+B13</f>
        <v>5100</v>
      </c>
      <c r="C15" s="31"/>
      <c r="D15" s="50"/>
      <c r="E15" s="46">
        <f>146+108+74+28+20</f>
        <v>376</v>
      </c>
      <c r="F15" s="67">
        <v>363</v>
      </c>
      <c r="G15" s="68">
        <f>13+22</f>
        <v>35</v>
      </c>
      <c r="H15" s="62">
        <v>411</v>
      </c>
      <c r="I15" s="67">
        <f>G5/H15</f>
        <v>1.6301703163017032</v>
      </c>
      <c r="J15" s="15"/>
      <c r="K15" s="15">
        <v>496</v>
      </c>
      <c r="L15" s="15">
        <v>852</v>
      </c>
      <c r="M15" s="13">
        <f>L15/K15</f>
        <v>1.717741935483871</v>
      </c>
      <c r="N15" s="7"/>
      <c r="O15" s="5"/>
    </row>
    <row r="16" spans="1:15" ht="16.5" x14ac:dyDescent="0.3">
      <c r="A16" s="24" t="s">
        <v>23</v>
      </c>
      <c r="B16" s="25">
        <v>670</v>
      </c>
      <c r="C16" s="25"/>
      <c r="D16" s="69"/>
      <c r="E16" s="46">
        <v>22</v>
      </c>
      <c r="F16" s="62"/>
      <c r="G16" s="70"/>
      <c r="H16" s="59">
        <v>8000</v>
      </c>
      <c r="I16" s="55"/>
      <c r="L16" s="4"/>
      <c r="N16" s="10"/>
      <c r="O16" s="5"/>
    </row>
    <row r="17" spans="1:15" ht="16.5" x14ac:dyDescent="0.3">
      <c r="A17" s="24" t="s">
        <v>11</v>
      </c>
      <c r="B17" s="26">
        <f>B15*B16</f>
        <v>3417000</v>
      </c>
      <c r="C17" s="26"/>
      <c r="D17" s="56"/>
      <c r="E17" s="46">
        <v>13</v>
      </c>
      <c r="F17" s="62"/>
      <c r="G17" s="62"/>
      <c r="H17" s="59">
        <f>H16*H15</f>
        <v>3288000</v>
      </c>
      <c r="I17" s="55"/>
      <c r="L17" s="4"/>
      <c r="N17" s="20"/>
      <c r="O17" s="33"/>
    </row>
    <row r="18" spans="1:15" ht="16.5" x14ac:dyDescent="0.3">
      <c r="A18" s="24" t="s">
        <v>24</v>
      </c>
      <c r="B18" s="26">
        <f>B17*0.98</f>
        <v>3348660</v>
      </c>
      <c r="C18" s="26"/>
      <c r="D18" s="56"/>
      <c r="E18" s="46">
        <f>SUM(E15:E17)</f>
        <v>411</v>
      </c>
      <c r="F18" s="62">
        <f>398+8</f>
        <v>406</v>
      </c>
      <c r="G18" s="62"/>
      <c r="H18" s="59"/>
      <c r="I18" s="55"/>
      <c r="K18">
        <v>410</v>
      </c>
      <c r="L18" s="39"/>
      <c r="N18" s="20"/>
      <c r="O18" s="40"/>
    </row>
    <row r="19" spans="1:15" ht="16.5" hidden="1" x14ac:dyDescent="0.3">
      <c r="A19" s="24" t="s">
        <v>24</v>
      </c>
      <c r="B19" s="26">
        <f>B17*0.9</f>
        <v>3075300</v>
      </c>
      <c r="C19" s="26"/>
      <c r="D19" s="27"/>
      <c r="E19" s="12"/>
      <c r="F19" s="21"/>
      <c r="G19" s="21"/>
      <c r="H19" s="20"/>
      <c r="I19" s="33"/>
      <c r="N19" s="20"/>
      <c r="O19" s="12"/>
    </row>
    <row r="20" spans="1:15" ht="16.5" x14ac:dyDescent="0.3">
      <c r="A20" s="24" t="s">
        <v>25</v>
      </c>
      <c r="B20" s="26">
        <f>B17*0.8</f>
        <v>2733600</v>
      </c>
      <c r="C20" s="26"/>
      <c r="D20" s="27"/>
      <c r="E20" s="12"/>
      <c r="F20" s="21"/>
      <c r="G20" s="21"/>
      <c r="H20" s="20"/>
      <c r="I20" s="33"/>
      <c r="K20">
        <f>K18*1.2</f>
        <v>492</v>
      </c>
      <c r="N20" s="20"/>
      <c r="O20" s="12"/>
    </row>
    <row r="21" spans="1:15" ht="16.5" hidden="1" x14ac:dyDescent="0.3">
      <c r="A21" s="24" t="s">
        <v>25</v>
      </c>
      <c r="B21" s="26">
        <f>B17*0.8</f>
        <v>2733600</v>
      </c>
      <c r="C21" s="26"/>
      <c r="D21" s="27"/>
      <c r="E21" s="12"/>
      <c r="F21" s="21"/>
      <c r="G21" s="21"/>
      <c r="H21" s="20"/>
      <c r="I21" s="33"/>
      <c r="N21" s="20"/>
      <c r="O21" s="12"/>
    </row>
    <row r="22" spans="1:15" ht="16.5" x14ac:dyDescent="0.3">
      <c r="A22" s="24" t="s">
        <v>12</v>
      </c>
      <c r="B22" s="28">
        <f>B4*670</f>
        <v>1675000</v>
      </c>
      <c r="C22" s="28"/>
      <c r="D22" s="29"/>
      <c r="E22" s="12"/>
      <c r="F22" s="12"/>
      <c r="G22" s="12"/>
      <c r="I22" s="5"/>
      <c r="K22">
        <f>K20*1.3</f>
        <v>639.6</v>
      </c>
    </row>
    <row r="23" spans="1:15" ht="16.5" x14ac:dyDescent="0.3">
      <c r="A23" s="24" t="s">
        <v>16</v>
      </c>
      <c r="B23" s="72">
        <f>B17*0.03/12</f>
        <v>8542.5</v>
      </c>
      <c r="C23" s="28"/>
      <c r="D23" s="28"/>
      <c r="E23" s="12"/>
      <c r="K23">
        <v>5500</v>
      </c>
    </row>
    <row r="24" spans="1:15" x14ac:dyDescent="0.25">
      <c r="A24" s="16"/>
      <c r="B24" s="19"/>
      <c r="C24" s="19"/>
      <c r="K24">
        <f>K23*K22</f>
        <v>3517800</v>
      </c>
    </row>
    <row r="25" spans="1:15" x14ac:dyDescent="0.25">
      <c r="A25" s="16"/>
      <c r="B25" s="19"/>
      <c r="C25" s="19"/>
    </row>
    <row r="26" spans="1:15" x14ac:dyDescent="0.25">
      <c r="A26" s="42"/>
      <c r="B26" s="41"/>
      <c r="C26" s="41"/>
      <c r="D26" s="42"/>
      <c r="E26" s="42" t="s">
        <v>30</v>
      </c>
      <c r="F26" s="42"/>
      <c r="G26" s="42"/>
      <c r="H26" s="42"/>
      <c r="I26" s="42"/>
      <c r="J26" s="42"/>
      <c r="K26" s="42"/>
      <c r="L26" s="42"/>
      <c r="M26" s="42"/>
    </row>
    <row r="27" spans="1:15" x14ac:dyDescent="0.25">
      <c r="A27" s="42"/>
      <c r="B27" s="41"/>
      <c r="C27" s="41"/>
      <c r="D27" s="42" t="s">
        <v>14</v>
      </c>
      <c r="E27" s="42"/>
      <c r="F27" s="42"/>
      <c r="G27" s="42"/>
      <c r="H27" s="42"/>
      <c r="I27" s="42"/>
      <c r="J27" s="42"/>
      <c r="K27" s="42"/>
      <c r="L27" s="42"/>
      <c r="M27" s="42"/>
    </row>
    <row r="28" spans="1:15" x14ac:dyDescent="0.25">
      <c r="A28" s="42"/>
      <c r="B28" s="43" t="s">
        <v>20</v>
      </c>
      <c r="C28" s="43" t="s">
        <v>15</v>
      </c>
      <c r="D28" s="44" t="s">
        <v>21</v>
      </c>
      <c r="E28" s="44"/>
      <c r="F28" s="44" t="s">
        <v>11</v>
      </c>
      <c r="G28" s="44" t="s">
        <v>17</v>
      </c>
      <c r="H28" s="44" t="s">
        <v>18</v>
      </c>
      <c r="I28" s="44" t="s">
        <v>19</v>
      </c>
      <c r="J28" s="44"/>
      <c r="K28" s="42"/>
      <c r="L28" s="42"/>
      <c r="M28" s="42"/>
    </row>
    <row r="29" spans="1:15" x14ac:dyDescent="0.25">
      <c r="A29" s="42"/>
      <c r="B29" s="43">
        <v>585</v>
      </c>
      <c r="C29" s="43">
        <f>D29/1.2</f>
        <v>406.25</v>
      </c>
      <c r="D29" s="44">
        <f>B29/1.2</f>
        <v>487.5</v>
      </c>
      <c r="E29" s="44"/>
      <c r="F29" s="45">
        <v>3000000</v>
      </c>
      <c r="G29" s="45">
        <f t="shared" ref="G29:G33" si="0">F29/C29</f>
        <v>7384.6153846153848</v>
      </c>
      <c r="H29" s="45">
        <f>F29/D29</f>
        <v>6153.8461538461543</v>
      </c>
      <c r="I29" s="45">
        <f>F29/B29</f>
        <v>5128.2051282051279</v>
      </c>
      <c r="J29" s="44">
        <f t="shared" ref="J29:J32" si="1">D29/C29</f>
        <v>1.2</v>
      </c>
      <c r="K29" s="42">
        <f>B29/C29</f>
        <v>1.44</v>
      </c>
      <c r="L29" s="42"/>
      <c r="M29" s="42"/>
    </row>
    <row r="30" spans="1:15" x14ac:dyDescent="0.25">
      <c r="A30" s="42"/>
      <c r="B30" s="43"/>
      <c r="C30" s="43">
        <v>303</v>
      </c>
      <c r="D30" s="44">
        <f>C30*1.1</f>
        <v>333.3</v>
      </c>
      <c r="E30" s="44"/>
      <c r="F30" s="45">
        <v>1636000</v>
      </c>
      <c r="G30" s="45">
        <f t="shared" si="0"/>
        <v>5399.3399339933994</v>
      </c>
      <c r="H30" s="45">
        <f t="shared" ref="H29:H33" si="2">F30/D30</f>
        <v>4908.4908490849084</v>
      </c>
      <c r="I30" s="45" t="e">
        <f t="shared" ref="I30:I33" si="3">F30/B30</f>
        <v>#DIV/0!</v>
      </c>
      <c r="J30" s="44">
        <f t="shared" si="1"/>
        <v>1.1000000000000001</v>
      </c>
      <c r="K30" s="42"/>
      <c r="L30" s="42"/>
      <c r="M30" s="42"/>
    </row>
    <row r="31" spans="1:15" x14ac:dyDescent="0.25">
      <c r="A31" s="42"/>
      <c r="B31" s="43">
        <v>549</v>
      </c>
      <c r="C31" s="43">
        <v>384</v>
      </c>
      <c r="D31" s="44">
        <f>C31*1.2</f>
        <v>460.79999999999995</v>
      </c>
      <c r="E31" s="44"/>
      <c r="F31" s="45">
        <v>3299000</v>
      </c>
      <c r="G31" s="45">
        <f t="shared" si="0"/>
        <v>8591.1458333333339</v>
      </c>
      <c r="H31" s="45">
        <f t="shared" si="2"/>
        <v>7159.2881944444453</v>
      </c>
      <c r="I31" s="45">
        <f t="shared" si="3"/>
        <v>6009.1074681238615</v>
      </c>
      <c r="J31" s="44">
        <f t="shared" si="1"/>
        <v>1.2</v>
      </c>
      <c r="K31" s="42">
        <f>B31/C31</f>
        <v>1.4296875</v>
      </c>
      <c r="L31" s="42"/>
      <c r="M31" s="42"/>
    </row>
    <row r="32" spans="1:15" x14ac:dyDescent="0.25">
      <c r="A32" s="42"/>
      <c r="B32" s="43">
        <v>596</v>
      </c>
      <c r="C32" s="43">
        <v>417</v>
      </c>
      <c r="D32" s="44">
        <f>C32*1.1</f>
        <v>458.70000000000005</v>
      </c>
      <c r="E32" s="44"/>
      <c r="F32" s="45">
        <v>2999000</v>
      </c>
      <c r="G32" s="45">
        <f t="shared" si="0"/>
        <v>7191.8465227817742</v>
      </c>
      <c r="H32" s="45">
        <f t="shared" si="2"/>
        <v>6538.0422934379767</v>
      </c>
      <c r="I32" s="45">
        <f t="shared" si="3"/>
        <v>5031.8791946308729</v>
      </c>
      <c r="J32" s="44">
        <f t="shared" si="1"/>
        <v>1.1000000000000001</v>
      </c>
      <c r="K32" s="42">
        <f>B32/C32</f>
        <v>1.4292565947242206</v>
      </c>
      <c r="L32" s="42"/>
      <c r="M32" s="42"/>
    </row>
    <row r="33" spans="1:13" x14ac:dyDescent="0.25">
      <c r="A33" s="42"/>
      <c r="B33" s="43">
        <v>570</v>
      </c>
      <c r="C33" s="43">
        <f>D33/1.2</f>
        <v>395.83333333333337</v>
      </c>
      <c r="D33" s="44">
        <f>B33/1.2</f>
        <v>475</v>
      </c>
      <c r="E33" s="44"/>
      <c r="F33" s="44">
        <v>3200000</v>
      </c>
      <c r="G33" s="45">
        <f t="shared" si="0"/>
        <v>8084.2105263157891</v>
      </c>
      <c r="H33" s="45">
        <f t="shared" si="2"/>
        <v>6736.8421052631575</v>
      </c>
      <c r="I33" s="45">
        <f t="shared" si="3"/>
        <v>5614.0350877192986</v>
      </c>
      <c r="J33" s="44"/>
      <c r="K33" s="42">
        <f>B33/C33</f>
        <v>1.44</v>
      </c>
      <c r="L33" s="42"/>
      <c r="M33" s="42"/>
    </row>
    <row r="34" spans="1:13" x14ac:dyDescent="0.25">
      <c r="A34" s="42"/>
      <c r="B34" s="41" t="s">
        <v>22</v>
      </c>
      <c r="C34" s="41"/>
      <c r="D34" s="42"/>
      <c r="E34" s="42"/>
      <c r="F34" s="42"/>
      <c r="G34" s="42"/>
      <c r="H34" s="42"/>
      <c r="I34" s="42"/>
      <c r="J34" s="42"/>
      <c r="K34" s="42"/>
      <c r="L34" s="42"/>
      <c r="M34" s="42"/>
    </row>
    <row r="35" spans="1:13" x14ac:dyDescent="0.25">
      <c r="A35" s="42">
        <f>B35/1.1</f>
        <v>609.09090909090901</v>
      </c>
      <c r="B35" s="43">
        <v>670</v>
      </c>
      <c r="C35" s="43">
        <v>3039120</v>
      </c>
      <c r="D35" s="44">
        <f t="shared" ref="D35:D39" si="4">C35/B35</f>
        <v>4536</v>
      </c>
      <c r="E35" s="44">
        <f>C35/A35</f>
        <v>4989.6000000000004</v>
      </c>
      <c r="F35" s="45">
        <f>B3/D35</f>
        <v>1.1243386243386244</v>
      </c>
      <c r="G35" s="45"/>
      <c r="H35" s="44"/>
      <c r="I35" s="45"/>
      <c r="J35" s="42"/>
      <c r="K35" s="42"/>
      <c r="L35" s="46"/>
      <c r="M35" s="42"/>
    </row>
    <row r="36" spans="1:13" x14ac:dyDescent="0.25">
      <c r="A36" s="42"/>
      <c r="B36" s="43">
        <v>904</v>
      </c>
      <c r="C36" s="43">
        <v>3500000</v>
      </c>
      <c r="D36" s="44">
        <f t="shared" si="4"/>
        <v>3871.6814159292035</v>
      </c>
      <c r="E36" s="44"/>
      <c r="F36" s="45">
        <f>B15/D36</f>
        <v>1.3172571428571429</v>
      </c>
      <c r="G36" s="45"/>
      <c r="H36" s="44"/>
      <c r="I36" s="45"/>
      <c r="J36" s="42"/>
      <c r="K36" s="42"/>
      <c r="L36" s="42"/>
      <c r="M36" s="42"/>
    </row>
    <row r="37" spans="1:13" x14ac:dyDescent="0.25">
      <c r="A37" s="42"/>
      <c r="B37" s="43">
        <v>904</v>
      </c>
      <c r="C37" s="43">
        <v>3600000</v>
      </c>
      <c r="D37" s="44">
        <f t="shared" si="4"/>
        <v>3982.3008849557523</v>
      </c>
      <c r="E37" s="44"/>
      <c r="F37" s="44"/>
      <c r="G37" s="45"/>
      <c r="H37" s="44"/>
      <c r="I37" s="44"/>
      <c r="J37" s="42"/>
      <c r="K37" s="42"/>
      <c r="L37" s="42"/>
      <c r="M37" s="42"/>
    </row>
    <row r="38" spans="1:13" x14ac:dyDescent="0.25">
      <c r="A38" s="42">
        <f>B38/1.1</f>
        <v>609.09090909090901</v>
      </c>
      <c r="B38" s="43">
        <v>670</v>
      </c>
      <c r="C38" s="43">
        <v>3300000</v>
      </c>
      <c r="D38" s="44">
        <f t="shared" si="4"/>
        <v>4925.373134328358</v>
      </c>
      <c r="E38" s="44">
        <f>C38/A38</f>
        <v>5417.9104477611945</v>
      </c>
      <c r="F38" s="45">
        <f>B15/D38</f>
        <v>1.0354545454545454</v>
      </c>
      <c r="G38" s="45"/>
      <c r="H38" s="44"/>
      <c r="I38" s="44"/>
      <c r="J38" s="42"/>
      <c r="K38" s="42"/>
      <c r="L38" s="42"/>
      <c r="M38" s="42"/>
    </row>
    <row r="39" spans="1:13" ht="15.75" x14ac:dyDescent="0.25">
      <c r="A39" s="47"/>
      <c r="B39" s="43"/>
      <c r="C39" s="43"/>
      <c r="D39" s="44" t="e">
        <f t="shared" si="4"/>
        <v>#DIV/0!</v>
      </c>
      <c r="E39" s="44"/>
      <c r="F39" s="44"/>
      <c r="G39" s="45"/>
      <c r="H39" s="44"/>
      <c r="I39" s="44"/>
      <c r="J39" s="42"/>
      <c r="K39" s="42"/>
      <c r="L39" s="42"/>
      <c r="M39" s="42"/>
    </row>
    <row r="40" spans="1:13" ht="15.75" x14ac:dyDescent="0.25">
      <c r="A40" s="47"/>
      <c r="B40" s="41"/>
      <c r="C40" s="41"/>
      <c r="D40" s="42"/>
      <c r="E40" s="42"/>
      <c r="F40" s="42"/>
      <c r="G40" s="42"/>
      <c r="H40" s="42"/>
      <c r="I40" s="42"/>
      <c r="J40" s="42"/>
      <c r="K40" s="42"/>
      <c r="L40" s="42"/>
      <c r="M40" s="42"/>
    </row>
    <row r="41" spans="1:13" ht="15.75" x14ac:dyDescent="0.25">
      <c r="A41" s="47"/>
      <c r="B41" s="41"/>
      <c r="C41" s="41"/>
      <c r="D41" s="42"/>
      <c r="E41" s="42"/>
      <c r="F41" s="42"/>
      <c r="G41" s="42"/>
      <c r="H41" s="42"/>
      <c r="I41" s="42"/>
      <c r="J41" s="42"/>
      <c r="K41" s="42"/>
      <c r="L41" s="42"/>
      <c r="M41" s="42"/>
    </row>
    <row r="42" spans="1:13" ht="15.75" x14ac:dyDescent="0.25">
      <c r="A42" s="47"/>
      <c r="B42" s="41"/>
      <c r="C42" s="41"/>
      <c r="D42" s="42"/>
      <c r="E42" s="42"/>
      <c r="F42" s="42"/>
      <c r="G42" s="42"/>
      <c r="H42" s="42"/>
      <c r="I42" s="42"/>
      <c r="J42" s="42"/>
      <c r="K42" s="42"/>
      <c r="L42" s="42"/>
      <c r="M42" s="42"/>
    </row>
    <row r="43" spans="1:13" ht="15.75" x14ac:dyDescent="0.25">
      <c r="A43" s="47"/>
      <c r="B43" s="41"/>
      <c r="C43" s="41"/>
      <c r="D43" s="42"/>
      <c r="E43" s="42"/>
      <c r="F43" s="42"/>
      <c r="G43" s="42"/>
      <c r="H43" s="42"/>
      <c r="I43" s="42"/>
      <c r="J43" s="42"/>
      <c r="K43" s="42"/>
      <c r="L43" s="42"/>
      <c r="M43" s="42"/>
    </row>
    <row r="44" spans="1:13" ht="15.75" x14ac:dyDescent="0.25">
      <c r="A44" s="14"/>
    </row>
    <row r="64" spans="4:6" x14ac:dyDescent="0.25">
      <c r="D64" s="12"/>
      <c r="E64" s="12"/>
      <c r="F64" s="12"/>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0A581-F581-42D7-98A8-BB9206F50AA5}">
  <dimension ref="A1"/>
  <sheetViews>
    <sheetView topLeftCell="A7" workbookViewId="0">
      <selection activeCell="P1" sqref="P1"/>
    </sheetView>
  </sheetViews>
  <sheetFormatPr defaultRowHeight="15" x14ac:dyDescent="0.25"/>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62EF8-0B7B-44F7-B824-5ED664FB6FC2}">
  <dimension ref="A1"/>
  <sheetViews>
    <sheetView workbookViewId="0"/>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18B29-ED71-420E-8A64-FA2AA6ABEE2B}">
  <dimension ref="A1"/>
  <sheetViews>
    <sheetView topLeftCell="A4" workbookViewId="0">
      <selection activeCell="P4" sqref="P4"/>
    </sheetView>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931A0-6350-4514-B29D-0679936E1901}">
  <dimension ref="A1"/>
  <sheetViews>
    <sheetView workbookViewId="0"/>
  </sheetViews>
  <sheetFormatPr defaultRowHeight="15"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0C8EB-9C30-4946-9AC0-07F9757B988B}">
  <dimension ref="A1"/>
  <sheetViews>
    <sheetView workbookViewId="0"/>
  </sheetViews>
  <sheetFormatPr defaultRowHeight="1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8D981-8EBC-4A66-814C-A24AF35F346A}">
  <dimension ref="A1"/>
  <sheetViews>
    <sheetView workbookViewId="0">
      <selection activeCell="A46" sqref="A46"/>
    </sheetView>
  </sheetViews>
  <sheetFormatPr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F46C2-1240-4F1F-9E6C-99B3DD892094}">
  <dimension ref="A1"/>
  <sheetViews>
    <sheetView workbookViewId="0">
      <selection activeCell="K2" sqref="K2"/>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Sheet1</vt:lpstr>
      <vt:lpstr>Sheet5</vt:lpstr>
      <vt:lpstr>Sheet4</vt:lpstr>
      <vt:lpstr>Sheet2</vt:lpstr>
      <vt:lpstr>Sheet3</vt:lpstr>
      <vt:lpstr>Sheet7</vt:lpstr>
      <vt:lpstr>Sheet8</vt:lpstr>
      <vt:lpstr>Sheet9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2024-10-18T09:46:31Z</dcterms:modified>
</cp:coreProperties>
</file>