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SBI\RASMECCC  Bhayander\ABHISHEK ASHOKBHAI DHORAJIA\"/>
    </mc:Choice>
  </mc:AlternateContent>
  <xr:revisionPtr revIDLastSave="0" documentId="13_ncr:1_{772B7C46-BEC5-43A7-AEB7-92D9D80EAF7B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definedNames>
    <definedName name="_xlnm._FilterDatabase" localSheetId="0" hidden="1">Sheet1!$A$1:$S$34</definedName>
  </definedNames>
  <calcPr calcId="191029"/>
</workbook>
</file>

<file path=xl/calcChain.xml><?xml version="1.0" encoding="utf-8"?>
<calcChain xmlns="http://schemas.openxmlformats.org/spreadsheetml/2006/main">
  <c r="L36" i="1" l="1"/>
  <c r="M36" i="1" s="1"/>
  <c r="E6" i="1" l="1"/>
  <c r="E13" i="1"/>
  <c r="P20" i="1" l="1"/>
  <c r="P21" i="1" s="1"/>
  <c r="Q8" i="1"/>
  <c r="P4" i="1"/>
  <c r="P5" i="1"/>
  <c r="T46" i="1"/>
  <c r="T45" i="1"/>
  <c r="R46" i="1"/>
  <c r="R45" i="1"/>
  <c r="R47" i="1" l="1"/>
  <c r="R48" i="1" s="1"/>
  <c r="R49" i="1" s="1"/>
  <c r="Q53" i="1" s="1"/>
  <c r="Q54" i="1" s="1"/>
  <c r="T47" i="1"/>
  <c r="T48" i="1" s="1"/>
  <c r="T49" i="1" s="1"/>
  <c r="S53" i="1" s="1"/>
  <c r="S54" i="1" s="1"/>
  <c r="E3" i="1"/>
  <c r="E4" i="1"/>
  <c r="E5" i="1"/>
  <c r="E7" i="1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F2" i="1"/>
  <c r="H2" i="1" s="1"/>
  <c r="E2" i="1"/>
  <c r="G2" i="1" s="1"/>
  <c r="I2" i="1" l="1"/>
  <c r="J2" i="1" s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 l="1"/>
  <c r="H3" i="1"/>
  <c r="H4" i="1"/>
  <c r="H5" i="1"/>
  <c r="H6" i="1"/>
  <c r="H7" i="1"/>
  <c r="I7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I39" i="1" s="1"/>
  <c r="F40" i="1"/>
  <c r="H40" i="1" s="1"/>
  <c r="I40" i="1" s="1"/>
  <c r="F41" i="1"/>
  <c r="H41" i="1" s="1"/>
  <c r="I41" i="1" s="1"/>
  <c r="F42" i="1"/>
  <c r="H42" i="1" s="1"/>
  <c r="I42" i="1" s="1"/>
  <c r="F43" i="1"/>
  <c r="H43" i="1" s="1"/>
  <c r="I43" i="1" s="1"/>
  <c r="F44" i="1"/>
  <c r="H44" i="1" s="1"/>
  <c r="I44" i="1" s="1"/>
  <c r="F45" i="1"/>
  <c r="H45" i="1" s="1"/>
  <c r="I45" i="1" s="1"/>
  <c r="F46" i="1"/>
  <c r="H46" i="1" s="1"/>
  <c r="I46" i="1" s="1"/>
  <c r="G25" i="1"/>
  <c r="G26" i="1"/>
  <c r="G27" i="1"/>
  <c r="G28" i="1"/>
  <c r="G29" i="1"/>
  <c r="G30" i="1"/>
  <c r="G31" i="1"/>
  <c r="G32" i="1"/>
  <c r="G33" i="1"/>
  <c r="G34" i="1"/>
  <c r="G35" i="1"/>
  <c r="I35" i="1" l="1"/>
  <c r="I31" i="1"/>
  <c r="I28" i="1"/>
  <c r="I26" i="1"/>
  <c r="I34" i="1"/>
  <c r="I33" i="1"/>
  <c r="I32" i="1"/>
  <c r="I30" i="1"/>
  <c r="I29" i="1"/>
  <c r="I27" i="1"/>
  <c r="I25" i="1"/>
  <c r="I24" i="1"/>
  <c r="I23" i="1"/>
  <c r="I17" i="1"/>
  <c r="I9" i="1"/>
  <c r="I13" i="1"/>
  <c r="I11" i="1"/>
  <c r="I5" i="1"/>
  <c r="I3" i="1"/>
  <c r="J3" i="1" s="1"/>
  <c r="I22" i="1"/>
  <c r="I20" i="1"/>
  <c r="I18" i="1"/>
  <c r="I12" i="1"/>
  <c r="I10" i="1"/>
  <c r="I8" i="1"/>
  <c r="I6" i="1"/>
  <c r="I4" i="1"/>
  <c r="I21" i="1"/>
  <c r="I19" i="1"/>
  <c r="I16" i="1"/>
  <c r="I15" i="1"/>
  <c r="I14" i="1"/>
  <c r="J4" i="1" l="1"/>
  <c r="J5" i="1" s="1"/>
  <c r="J6" i="1" s="1"/>
  <c r="J7" i="1" s="1"/>
  <c r="J8" i="1" s="1"/>
  <c r="M59" i="1"/>
  <c r="M60" i="1" s="1"/>
  <c r="O53" i="1"/>
  <c r="K59" i="1"/>
  <c r="K60" i="1" s="1"/>
  <c r="G62" i="1"/>
  <c r="G64" i="1" s="1"/>
  <c r="G65" i="1" s="1"/>
  <c r="G60" i="1"/>
  <c r="G57" i="1"/>
  <c r="G58" i="1" s="1"/>
  <c r="J9" i="1" l="1"/>
  <c r="K64" i="1"/>
  <c r="K63" i="1"/>
  <c r="J10" i="1" l="1"/>
  <c r="J11" i="1" s="1"/>
  <c r="L90" i="1"/>
  <c r="L91" i="1" s="1"/>
  <c r="N90" i="1"/>
  <c r="L85" i="1"/>
  <c r="L92" i="1" l="1"/>
  <c r="J12" i="1"/>
  <c r="J13" i="1" s="1"/>
  <c r="J15" i="1" s="1"/>
  <c r="J82" i="1"/>
  <c r="L71" i="1"/>
  <c r="M71" i="1" s="1"/>
  <c r="I71" i="1"/>
  <c r="I72" i="1" s="1"/>
  <c r="I73" i="1" l="1"/>
  <c r="J17" i="1"/>
  <c r="J18" i="1" s="1"/>
  <c r="L72" i="1"/>
  <c r="K53" i="1"/>
  <c r="K52" i="1"/>
  <c r="N50" i="1"/>
  <c r="J19" i="1" l="1"/>
  <c r="J20" i="1" s="1"/>
  <c r="J21" i="1" s="1"/>
  <c r="K54" i="1"/>
  <c r="K55" i="1" s="1"/>
  <c r="J22" i="1" l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N44" i="1"/>
  <c r="G36" i="1" l="1"/>
  <c r="G37" i="1"/>
  <c r="I37" i="1" s="1"/>
  <c r="G38" i="1"/>
  <c r="I38" i="1" s="1"/>
  <c r="I36" i="1" l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Q90" i="1"/>
  <c r="M53" i="1" l="1"/>
  <c r="M52" i="1"/>
  <c r="M54" i="1" l="1"/>
  <c r="M55" i="1" s="1"/>
  <c r="M56" i="1" s="1"/>
  <c r="R90" i="1" s="1"/>
  <c r="K56" i="1"/>
  <c r="V39" i="1" l="1"/>
  <c r="U39" i="1"/>
  <c r="U38" i="1"/>
  <c r="Y81" i="1" l="1"/>
  <c r="T80" i="1"/>
  <c r="T79" i="1"/>
  <c r="U86" i="1"/>
  <c r="U73" i="1"/>
  <c r="U74" i="1" s="1"/>
  <c r="X87" i="1"/>
  <c r="X86" i="1"/>
  <c r="V78" i="1"/>
  <c r="V80" i="1" s="1"/>
  <c r="V81" i="1" s="1"/>
  <c r="X88" i="1" l="1"/>
  <c r="T81" i="1"/>
</calcChain>
</file>

<file path=xl/sharedStrings.xml><?xml version="1.0" encoding="utf-8"?>
<sst xmlns="http://schemas.openxmlformats.org/spreadsheetml/2006/main" count="54" uniqueCount="37">
  <si>
    <t>Foot</t>
  </si>
  <si>
    <t>Inch</t>
  </si>
  <si>
    <t>foot</t>
  </si>
  <si>
    <t>Inch Cal.</t>
  </si>
  <si>
    <t>Inch.Cal</t>
  </si>
  <si>
    <t>total foot</t>
  </si>
  <si>
    <t>Total area</t>
  </si>
  <si>
    <t>Full Rate</t>
  </si>
  <si>
    <t>Year of Construction</t>
  </si>
  <si>
    <t>Valuation Year</t>
  </si>
  <si>
    <t>Age of the building</t>
  </si>
  <si>
    <t>Total life</t>
  </si>
  <si>
    <t>% of the depreciation rate to be deducted</t>
  </si>
  <si>
    <t>% Value</t>
  </si>
  <si>
    <t>Depreciation rate to be considered</t>
  </si>
  <si>
    <t>Rounde off</t>
  </si>
  <si>
    <t>North</t>
  </si>
  <si>
    <t>:</t>
  </si>
  <si>
    <t>Building No. 3</t>
  </si>
  <si>
    <t>South</t>
  </si>
  <si>
    <t>Waliv Road</t>
  </si>
  <si>
    <t>East</t>
  </si>
  <si>
    <t>Chawl</t>
  </si>
  <si>
    <t>West</t>
  </si>
  <si>
    <t>Chintamani Bungalow</t>
  </si>
  <si>
    <t>Rate- Dep</t>
  </si>
  <si>
    <t>(A)+Insurance</t>
  </si>
  <si>
    <t>per sq.</t>
  </si>
  <si>
    <t>saleable</t>
  </si>
  <si>
    <t>per sq.ft</t>
  </si>
  <si>
    <t>Industrial Gala</t>
  </si>
  <si>
    <t>Shop</t>
  </si>
  <si>
    <t>1000-1100</t>
  </si>
  <si>
    <t>Construction Full Rate</t>
  </si>
  <si>
    <t>terrace</t>
  </si>
  <si>
    <t>db</t>
  </si>
  <si>
    <t>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</si>
</sst>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9933"/>
      <name val="Arial"/>
      <family val="2"/>
    </font>
    <font>
      <sz val="11"/>
      <color rgb="FF000000"/>
      <name val="Arial Narrow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Rupee Foradian"/>
      <family val="2"/>
    </font>
    <font>
      <sz val="11"/>
      <name val="Calibri"/>
      <family val="2"/>
      <scheme val="minor"/>
    </font>
    <font>
      <sz val="11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2" borderId="0" xfId="0" applyFill="1"/>
    <xf numFmtId="0" fontId="4" fillId="0" borderId="0" xfId="0" applyFont="1"/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top"/>
    </xf>
    <xf numFmtId="2" fontId="6" fillId="0" borderId="3" xfId="0" applyNumberFormat="1" applyFont="1" applyBorder="1" applyAlignment="1">
      <alignment horizontal="center" vertical="top"/>
    </xf>
    <xf numFmtId="2" fontId="0" fillId="0" borderId="0" xfId="0" applyNumberFormat="1"/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7" fillId="0" borderId="0" xfId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/>
    <xf numFmtId="0" fontId="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Fill="1" applyBorder="1"/>
    <xf numFmtId="0" fontId="10" fillId="0" borderId="0" xfId="0" applyFont="1"/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vertical="top"/>
    </xf>
    <xf numFmtId="0" fontId="13" fillId="0" borderId="0" xfId="0" applyFont="1"/>
    <xf numFmtId="0" fontId="6" fillId="3" borderId="0" xfId="0" applyFont="1" applyFill="1"/>
    <xf numFmtId="0" fontId="14" fillId="0" borderId="0" xfId="0" applyFont="1" applyAlignment="1">
      <alignment horizontal="justify" vertical="top" wrapText="1"/>
    </xf>
    <xf numFmtId="0" fontId="14" fillId="0" borderId="0" xfId="0" applyFont="1" applyAlignment="1">
      <alignment horizontal="justify" vertical="top"/>
    </xf>
    <xf numFmtId="0" fontId="14" fillId="0" borderId="0" xfId="0" applyFont="1" applyAlignment="1">
      <alignment vertical="top"/>
    </xf>
    <xf numFmtId="0" fontId="0" fillId="2" borderId="0" xfId="0" applyFill="1" applyBorder="1"/>
    <xf numFmtId="0" fontId="10" fillId="0" borderId="0" xfId="0" applyFont="1" applyBorder="1"/>
    <xf numFmtId="0" fontId="0" fillId="4" borderId="0" xfId="0" applyFill="1"/>
    <xf numFmtId="0" fontId="0" fillId="4" borderId="0" xfId="0" applyFill="1" applyBorder="1"/>
    <xf numFmtId="0" fontId="0" fillId="0" borderId="0" xfId="0" applyFill="1"/>
    <xf numFmtId="0" fontId="10" fillId="0" borderId="0" xfId="0" applyFont="1" applyFill="1"/>
    <xf numFmtId="0" fontId="10" fillId="0" borderId="0" xfId="0" applyFont="1" applyFill="1" applyBorder="1"/>
    <xf numFmtId="0" fontId="6" fillId="0" borderId="0" xfId="0" applyFont="1" applyFill="1"/>
    <xf numFmtId="0" fontId="0" fillId="5" borderId="0" xfId="0" applyFill="1"/>
    <xf numFmtId="0" fontId="2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92"/>
  <sheetViews>
    <sheetView tabSelected="1" topLeftCell="E1" zoomScale="99" zoomScaleNormal="99" workbookViewId="0">
      <selection activeCell="G7" sqref="G7"/>
    </sheetView>
  </sheetViews>
  <sheetFormatPr defaultRowHeight="15" x14ac:dyDescent="0.25"/>
  <cols>
    <col min="1" max="1" width="10.7109375" style="5" customWidth="1"/>
    <col min="2" max="2" width="11.140625" style="5" customWidth="1"/>
    <col min="3" max="3" width="11.5703125" style="5" customWidth="1"/>
    <col min="4" max="4" width="12.28515625" style="5" customWidth="1"/>
    <col min="5" max="5" width="11.42578125" customWidth="1"/>
    <col min="6" max="6" width="12.85546875" customWidth="1"/>
    <col min="7" max="7" width="14" customWidth="1"/>
    <col min="8" max="8" width="14.7109375" customWidth="1"/>
    <col min="9" max="9" width="27" bestFit="1" customWidth="1"/>
    <col min="10" max="10" width="14.85546875" customWidth="1"/>
    <col min="11" max="11" width="8.7109375" customWidth="1"/>
    <col min="12" max="12" width="8.42578125" customWidth="1"/>
    <col min="13" max="13" width="8.7109375" customWidth="1"/>
    <col min="14" max="14" width="15.5703125" customWidth="1"/>
    <col min="15" max="15" width="15.140625" bestFit="1" customWidth="1"/>
    <col min="16" max="16" width="10" bestFit="1" customWidth="1"/>
    <col min="17" max="17" width="19.140625" bestFit="1" customWidth="1"/>
    <col min="18" max="18" width="11" bestFit="1" customWidth="1"/>
    <col min="19" max="20" width="10" bestFit="1" customWidth="1"/>
    <col min="21" max="21" width="11" bestFit="1" customWidth="1"/>
    <col min="22" max="23" width="10" bestFit="1" customWidth="1"/>
    <col min="26" max="26" width="12.5703125" bestFit="1" customWidth="1"/>
  </cols>
  <sheetData>
    <row r="1" spans="1:24" x14ac:dyDescent="0.25">
      <c r="A1" s="37" t="s">
        <v>0</v>
      </c>
      <c r="B1" s="37" t="s">
        <v>1</v>
      </c>
      <c r="C1" s="37" t="s">
        <v>2</v>
      </c>
      <c r="D1" s="37" t="s">
        <v>1</v>
      </c>
      <c r="E1" s="13" t="s">
        <v>3</v>
      </c>
      <c r="F1" s="13" t="s">
        <v>4</v>
      </c>
      <c r="G1" s="13" t="s">
        <v>5</v>
      </c>
      <c r="H1" s="13" t="s">
        <v>5</v>
      </c>
      <c r="I1" t="s">
        <v>6</v>
      </c>
      <c r="J1" s="13"/>
      <c r="M1" s="4"/>
      <c r="N1" s="4"/>
      <c r="O1" s="1"/>
    </row>
    <row r="2" spans="1:24" s="29" customFormat="1" x14ac:dyDescent="0.25">
      <c r="A2" s="33">
        <v>9</v>
      </c>
      <c r="B2" s="33">
        <v>4</v>
      </c>
      <c r="C2" s="33">
        <v>18</v>
      </c>
      <c r="D2" s="33">
        <v>3</v>
      </c>
      <c r="E2" s="38">
        <f>B2/12</f>
        <v>0.33333333333333331</v>
      </c>
      <c r="F2" s="38">
        <f>D2/12</f>
        <v>0.25</v>
      </c>
      <c r="G2" s="38">
        <f>A2+E2</f>
        <v>9.3333333333333339</v>
      </c>
      <c r="H2" s="38">
        <f>C2+F2</f>
        <v>18.25</v>
      </c>
      <c r="I2">
        <f>G2*H2</f>
        <v>170.33333333333334</v>
      </c>
      <c r="J2">
        <f>I2</f>
        <v>170.33333333333334</v>
      </c>
      <c r="K2" s="39"/>
      <c r="L2" s="39"/>
      <c r="M2" s="39"/>
      <c r="N2"/>
    </row>
    <row r="3" spans="1:24" s="29" customFormat="1" x14ac:dyDescent="0.25">
      <c r="A3" s="33">
        <v>10</v>
      </c>
      <c r="B3" s="33">
        <v>4</v>
      </c>
      <c r="C3" s="33">
        <v>7</v>
      </c>
      <c r="D3" s="33">
        <v>8</v>
      </c>
      <c r="E3" s="38">
        <f t="shared" ref="E3:E66" si="0">B3/12</f>
        <v>0.33333333333333331</v>
      </c>
      <c r="F3" s="38">
        <f t="shared" ref="F3:F22" si="1">D3/12</f>
        <v>0.66666666666666663</v>
      </c>
      <c r="G3" s="38">
        <f t="shared" ref="G3:G35" si="2">A3+E3</f>
        <v>10.333333333333334</v>
      </c>
      <c r="H3" s="38">
        <f t="shared" ref="H3:H46" si="3">C3+F3</f>
        <v>7.666666666666667</v>
      </c>
      <c r="I3" s="42">
        <f t="shared" ref="I3:I46" si="4">G3*H3</f>
        <v>79.222222222222229</v>
      </c>
      <c r="J3">
        <f>J2+I3</f>
        <v>249.55555555555557</v>
      </c>
      <c r="K3" s="39"/>
      <c r="L3" s="39"/>
      <c r="M3" s="39"/>
      <c r="N3"/>
      <c r="O3"/>
    </row>
    <row r="4" spans="1:24" s="29" customFormat="1" x14ac:dyDescent="0.25">
      <c r="A4" s="33">
        <v>9</v>
      </c>
      <c r="B4" s="33">
        <v>0</v>
      </c>
      <c r="C4" s="33">
        <v>6</v>
      </c>
      <c r="D4" s="33">
        <v>3</v>
      </c>
      <c r="E4" s="38">
        <f>B4/12</f>
        <v>0</v>
      </c>
      <c r="F4" s="38">
        <f>D4/12</f>
        <v>0.25</v>
      </c>
      <c r="G4" s="38">
        <f>A4+E4</f>
        <v>9</v>
      </c>
      <c r="H4" s="38">
        <f>C4+F4</f>
        <v>6.25</v>
      </c>
      <c r="I4" s="42">
        <f t="shared" si="4"/>
        <v>56.25</v>
      </c>
      <c r="J4" s="45">
        <f t="shared" ref="J4:J46" si="5">J3+I4</f>
        <v>305.80555555555554</v>
      </c>
      <c r="K4" s="39"/>
      <c r="L4" s="39"/>
      <c r="M4" s="39"/>
      <c r="N4"/>
      <c r="O4">
        <v>489</v>
      </c>
      <c r="P4" s="29">
        <f>O4+7.5</f>
        <v>496.5</v>
      </c>
      <c r="Q4" s="29">
        <v>497</v>
      </c>
    </row>
    <row r="5" spans="1:24" s="29" customFormat="1" x14ac:dyDescent="0.25">
      <c r="A5" s="33">
        <v>15</v>
      </c>
      <c r="B5" s="33">
        <v>0</v>
      </c>
      <c r="C5" s="33">
        <v>8</v>
      </c>
      <c r="D5" s="33">
        <v>7</v>
      </c>
      <c r="E5" s="38">
        <f>B5/12</f>
        <v>0</v>
      </c>
      <c r="F5" s="38">
        <f>D5/12</f>
        <v>0.58333333333333337</v>
      </c>
      <c r="G5" s="38">
        <f>A5+E5</f>
        <v>15</v>
      </c>
      <c r="H5" s="38">
        <f>C5+F5</f>
        <v>8.5833333333333339</v>
      </c>
      <c r="I5" s="42">
        <f t="shared" si="4"/>
        <v>128.75</v>
      </c>
      <c r="J5" s="45">
        <f t="shared" si="5"/>
        <v>434.55555555555554</v>
      </c>
      <c r="K5" s="39"/>
      <c r="L5" s="39"/>
      <c r="M5" s="39"/>
      <c r="N5"/>
      <c r="O5">
        <v>277</v>
      </c>
      <c r="P5" s="29">
        <f>O5*40%</f>
        <v>110.80000000000001</v>
      </c>
      <c r="Q5" s="29">
        <v>111</v>
      </c>
    </row>
    <row r="6" spans="1:24" s="29" customFormat="1" x14ac:dyDescent="0.25">
      <c r="A6" s="33">
        <v>12</v>
      </c>
      <c r="B6" s="33">
        <v>7</v>
      </c>
      <c r="C6" s="33">
        <v>14</v>
      </c>
      <c r="D6" s="33">
        <v>7</v>
      </c>
      <c r="E6" s="38">
        <f>B6/12</f>
        <v>0.58333333333333337</v>
      </c>
      <c r="F6" s="38">
        <f>D6/12</f>
        <v>0.58333333333333337</v>
      </c>
      <c r="G6" s="38">
        <f>A6+E6</f>
        <v>12.583333333333334</v>
      </c>
      <c r="H6" s="38">
        <f>C6+F6</f>
        <v>14.583333333333334</v>
      </c>
      <c r="I6" s="42">
        <f t="shared" si="4"/>
        <v>183.50694444444446</v>
      </c>
      <c r="J6" s="45">
        <f t="shared" si="5"/>
        <v>618.0625</v>
      </c>
      <c r="K6" s="39"/>
      <c r="L6" s="39"/>
      <c r="M6" s="39"/>
      <c r="N6"/>
      <c r="O6">
        <v>28</v>
      </c>
      <c r="Q6" s="29">
        <v>28</v>
      </c>
    </row>
    <row r="7" spans="1:24" s="29" customFormat="1" ht="15.75" customHeight="1" x14ac:dyDescent="0.25">
      <c r="A7" s="33">
        <v>5</v>
      </c>
      <c r="B7" s="33">
        <v>3</v>
      </c>
      <c r="C7" s="33">
        <v>3</v>
      </c>
      <c r="D7" s="33">
        <v>7</v>
      </c>
      <c r="E7" s="38">
        <f>B7/12</f>
        <v>0.25</v>
      </c>
      <c r="F7" s="38">
        <f>D7/12</f>
        <v>0.58333333333333337</v>
      </c>
      <c r="G7" s="38">
        <f>A7+E7</f>
        <v>5.25</v>
      </c>
      <c r="H7" s="38">
        <f>C7+F7</f>
        <v>3.5833333333333335</v>
      </c>
      <c r="I7" s="42">
        <f>G7*H7</f>
        <v>18.8125</v>
      </c>
      <c r="J7" s="45">
        <f t="shared" si="5"/>
        <v>636.875</v>
      </c>
      <c r="K7" s="39"/>
      <c r="L7" s="39"/>
      <c r="M7" s="39"/>
      <c r="N7"/>
      <c r="O7"/>
    </row>
    <row r="8" spans="1:24" s="29" customFormat="1" x14ac:dyDescent="0.25">
      <c r="A8" s="33">
        <v>6</v>
      </c>
      <c r="B8" s="33">
        <v>8</v>
      </c>
      <c r="C8" s="33">
        <v>5</v>
      </c>
      <c r="D8" s="33">
        <v>0</v>
      </c>
      <c r="E8" s="38">
        <f t="shared" si="0"/>
        <v>0.66666666666666663</v>
      </c>
      <c r="F8" s="38">
        <f t="shared" si="1"/>
        <v>0</v>
      </c>
      <c r="G8" s="38">
        <f t="shared" si="2"/>
        <v>6.666666666666667</v>
      </c>
      <c r="H8" s="38">
        <f t="shared" si="3"/>
        <v>5</v>
      </c>
      <c r="I8" s="42">
        <f t="shared" si="4"/>
        <v>33.333333333333336</v>
      </c>
      <c r="J8">
        <f t="shared" si="5"/>
        <v>670.20833333333337</v>
      </c>
      <c r="K8" s="39"/>
      <c r="L8" s="39"/>
      <c r="M8" s="39"/>
      <c r="N8"/>
      <c r="O8"/>
      <c r="Q8" s="29">
        <f>Q4+Q6</f>
        <v>525</v>
      </c>
    </row>
    <row r="9" spans="1:24" s="29" customFormat="1" x14ac:dyDescent="0.25">
      <c r="A9" s="33">
        <v>14</v>
      </c>
      <c r="B9" s="33">
        <v>10</v>
      </c>
      <c r="C9" s="33">
        <v>10</v>
      </c>
      <c r="D9" s="33">
        <v>4</v>
      </c>
      <c r="E9" s="38">
        <f t="shared" si="0"/>
        <v>0.83333333333333337</v>
      </c>
      <c r="F9" s="38">
        <f t="shared" si="1"/>
        <v>0.33333333333333331</v>
      </c>
      <c r="G9" s="38">
        <f t="shared" si="2"/>
        <v>14.833333333333334</v>
      </c>
      <c r="H9" s="38">
        <f t="shared" si="3"/>
        <v>10.333333333333334</v>
      </c>
      <c r="I9" s="42">
        <f t="shared" si="4"/>
        <v>153.2777777777778</v>
      </c>
      <c r="J9">
        <f t="shared" si="5"/>
        <v>823.4861111111112</v>
      </c>
      <c r="K9" s="39"/>
      <c r="L9" s="39"/>
      <c r="M9" s="39"/>
      <c r="N9"/>
      <c r="O9"/>
    </row>
    <row r="10" spans="1:24" s="29" customFormat="1" x14ac:dyDescent="0.25">
      <c r="A10" s="33">
        <v>6</v>
      </c>
      <c r="B10" s="33">
        <v>10</v>
      </c>
      <c r="C10" s="33">
        <v>2</v>
      </c>
      <c r="D10" s="33">
        <v>0</v>
      </c>
      <c r="E10" s="38">
        <f t="shared" si="0"/>
        <v>0.83333333333333337</v>
      </c>
      <c r="F10" s="38">
        <f t="shared" si="1"/>
        <v>0</v>
      </c>
      <c r="G10" s="38">
        <f t="shared" si="2"/>
        <v>6.833333333333333</v>
      </c>
      <c r="H10" s="38">
        <f t="shared" si="3"/>
        <v>2</v>
      </c>
      <c r="I10" s="42">
        <f t="shared" si="4"/>
        <v>13.666666666666666</v>
      </c>
      <c r="J10">
        <f t="shared" si="5"/>
        <v>837.15277777777783</v>
      </c>
      <c r="K10" s="39"/>
      <c r="L10" s="39"/>
      <c r="M10" s="39"/>
      <c r="N10"/>
      <c r="O10"/>
    </row>
    <row r="11" spans="1:24" s="29" customFormat="1" x14ac:dyDescent="0.25">
      <c r="A11" s="33">
        <v>6</v>
      </c>
      <c r="B11" s="33">
        <v>9</v>
      </c>
      <c r="C11" s="33">
        <v>5</v>
      </c>
      <c r="D11" s="33">
        <v>0</v>
      </c>
      <c r="E11" s="38">
        <f t="shared" si="0"/>
        <v>0.75</v>
      </c>
      <c r="F11" s="38">
        <f t="shared" si="1"/>
        <v>0</v>
      </c>
      <c r="G11" s="38">
        <f t="shared" si="2"/>
        <v>6.75</v>
      </c>
      <c r="H11" s="38">
        <f t="shared" si="3"/>
        <v>5</v>
      </c>
      <c r="I11" s="41">
        <f t="shared" si="4"/>
        <v>33.75</v>
      </c>
      <c r="J11">
        <f t="shared" si="5"/>
        <v>870.90277777777783</v>
      </c>
      <c r="K11" s="39"/>
      <c r="L11" s="39"/>
      <c r="M11" s="39"/>
      <c r="N11"/>
      <c r="O11"/>
    </row>
    <row r="12" spans="1:24" s="29" customFormat="1" x14ac:dyDescent="0.25">
      <c r="A12" s="33">
        <v>5</v>
      </c>
      <c r="B12" s="33">
        <v>8</v>
      </c>
      <c r="C12" s="33">
        <v>5</v>
      </c>
      <c r="D12" s="33">
        <v>5</v>
      </c>
      <c r="E12" s="38">
        <f t="shared" si="0"/>
        <v>0.66666666666666663</v>
      </c>
      <c r="F12" s="38">
        <f t="shared" si="1"/>
        <v>0.41666666666666669</v>
      </c>
      <c r="G12" s="38">
        <f t="shared" si="2"/>
        <v>5.666666666666667</v>
      </c>
      <c r="H12" s="38">
        <f t="shared" si="3"/>
        <v>5.416666666666667</v>
      </c>
      <c r="I12" s="41">
        <f t="shared" si="4"/>
        <v>30.694444444444446</v>
      </c>
      <c r="J12">
        <f>J11+I12</f>
        <v>901.59722222222229</v>
      </c>
      <c r="K12" s="39"/>
      <c r="L12" s="39"/>
      <c r="M12" s="39"/>
      <c r="N12"/>
      <c r="O12"/>
    </row>
    <row r="13" spans="1:24" s="29" customFormat="1" x14ac:dyDescent="0.25">
      <c r="A13" s="33">
        <v>12</v>
      </c>
      <c r="B13" s="33">
        <v>8</v>
      </c>
      <c r="C13" s="33">
        <v>4</v>
      </c>
      <c r="D13" s="33">
        <v>7</v>
      </c>
      <c r="E13" s="38">
        <f>B13/12</f>
        <v>0.66666666666666663</v>
      </c>
      <c r="F13" s="38">
        <f t="shared" si="1"/>
        <v>0.58333333333333337</v>
      </c>
      <c r="G13" s="38">
        <f t="shared" si="2"/>
        <v>12.666666666666666</v>
      </c>
      <c r="H13" s="38">
        <f t="shared" si="3"/>
        <v>4.583333333333333</v>
      </c>
      <c r="I13" s="41">
        <f t="shared" si="4"/>
        <v>58.05555555555555</v>
      </c>
      <c r="J13" s="1">
        <f t="shared" si="5"/>
        <v>959.65277777777783</v>
      </c>
      <c r="K13" s="39"/>
      <c r="L13" s="39"/>
      <c r="M13" s="39"/>
      <c r="N13"/>
      <c r="O13"/>
    </row>
    <row r="14" spans="1:24" s="29" customFormat="1" x14ac:dyDescent="0.25">
      <c r="A14" s="33">
        <v>6</v>
      </c>
      <c r="B14" s="33">
        <v>3</v>
      </c>
      <c r="C14" s="33">
        <v>3</v>
      </c>
      <c r="D14" s="33">
        <v>5</v>
      </c>
      <c r="E14" s="38">
        <f t="shared" si="0"/>
        <v>0.25</v>
      </c>
      <c r="F14" s="38">
        <f t="shared" si="1"/>
        <v>0.41666666666666669</v>
      </c>
      <c r="G14" s="38">
        <f t="shared" si="2"/>
        <v>6.25</v>
      </c>
      <c r="H14" s="38">
        <f t="shared" si="3"/>
        <v>3.4166666666666665</v>
      </c>
      <c r="I14" s="46">
        <f t="shared" si="4"/>
        <v>21.354166666666664</v>
      </c>
      <c r="J14"/>
      <c r="K14" s="39"/>
      <c r="L14" s="39"/>
      <c r="M14" s="39"/>
      <c r="N14"/>
      <c r="O14"/>
    </row>
    <row r="15" spans="1:24" x14ac:dyDescent="0.25">
      <c r="A15" s="33">
        <v>0</v>
      </c>
      <c r="B15" s="33">
        <v>0</v>
      </c>
      <c r="C15" s="33">
        <v>0</v>
      </c>
      <c r="D15" s="33">
        <v>0</v>
      </c>
      <c r="E15" s="38">
        <f t="shared" si="0"/>
        <v>0</v>
      </c>
      <c r="F15" s="38">
        <f t="shared" si="1"/>
        <v>0</v>
      </c>
      <c r="G15" s="38">
        <f t="shared" si="2"/>
        <v>0</v>
      </c>
      <c r="H15" s="38">
        <f t="shared" si="3"/>
        <v>0</v>
      </c>
      <c r="I15" s="41">
        <f t="shared" si="4"/>
        <v>0</v>
      </c>
      <c r="J15" s="1">
        <f t="shared" si="5"/>
        <v>0</v>
      </c>
      <c r="K15" s="39"/>
      <c r="L15" s="39"/>
      <c r="M15" s="39"/>
    </row>
    <row r="16" spans="1:24" s="29" customFormat="1" ht="16.5" x14ac:dyDescent="0.25">
      <c r="A16" s="33">
        <v>0</v>
      </c>
      <c r="B16" s="33">
        <v>0</v>
      </c>
      <c r="C16" s="33">
        <v>0</v>
      </c>
      <c r="D16" s="33">
        <v>0</v>
      </c>
      <c r="E16" s="38">
        <f t="shared" si="0"/>
        <v>0</v>
      </c>
      <c r="F16" s="38">
        <f t="shared" si="1"/>
        <v>0</v>
      </c>
      <c r="G16" s="38">
        <f t="shared" si="2"/>
        <v>0</v>
      </c>
      <c r="H16" s="38">
        <f t="shared" si="3"/>
        <v>0</v>
      </c>
      <c r="I16" s="41">
        <f t="shared" si="4"/>
        <v>0</v>
      </c>
      <c r="J16"/>
      <c r="K16" s="39"/>
      <c r="L16" s="39"/>
      <c r="M16" s="39"/>
      <c r="N16"/>
      <c r="O16"/>
      <c r="V16" s="34" t="s">
        <v>16</v>
      </c>
      <c r="W16" s="35" t="s">
        <v>17</v>
      </c>
      <c r="X16" s="36" t="s">
        <v>18</v>
      </c>
    </row>
    <row r="17" spans="1:28" x14ac:dyDescent="0.25">
      <c r="A17" s="33">
        <v>0</v>
      </c>
      <c r="B17" s="33">
        <v>0</v>
      </c>
      <c r="C17" s="33">
        <v>0</v>
      </c>
      <c r="D17" s="33">
        <v>0</v>
      </c>
      <c r="E17" s="43">
        <f t="shared" si="0"/>
        <v>0</v>
      </c>
      <c r="F17" s="43">
        <f t="shared" si="1"/>
        <v>0</v>
      </c>
      <c r="G17" s="43">
        <f t="shared" si="2"/>
        <v>0</v>
      </c>
      <c r="H17" s="43">
        <f t="shared" si="3"/>
        <v>0</v>
      </c>
      <c r="I17" s="41">
        <f t="shared" si="4"/>
        <v>0</v>
      </c>
      <c r="J17" s="41">
        <f t="shared" si="5"/>
        <v>0</v>
      </c>
      <c r="K17" s="39" t="s">
        <v>34</v>
      </c>
      <c r="L17" s="39"/>
      <c r="M17" s="39"/>
      <c r="V17" t="s">
        <v>19</v>
      </c>
      <c r="W17" t="s">
        <v>17</v>
      </c>
      <c r="X17" t="s">
        <v>20</v>
      </c>
    </row>
    <row r="18" spans="1:28" ht="16.5" x14ac:dyDescent="0.25">
      <c r="A18" s="33">
        <v>0</v>
      </c>
      <c r="B18" s="33">
        <v>0</v>
      </c>
      <c r="C18" s="33">
        <v>0</v>
      </c>
      <c r="D18" s="33">
        <v>0</v>
      </c>
      <c r="E18" s="38">
        <f>B18/12</f>
        <v>0</v>
      </c>
      <c r="F18" s="38">
        <f>D18/12</f>
        <v>0</v>
      </c>
      <c r="G18" s="38">
        <f>A18+E18</f>
        <v>0</v>
      </c>
      <c r="H18" s="38">
        <f>C18+F18</f>
        <v>0</v>
      </c>
      <c r="I18" s="41">
        <f t="shared" si="4"/>
        <v>0</v>
      </c>
      <c r="J18">
        <f t="shared" si="5"/>
        <v>0</v>
      </c>
      <c r="K18" s="39" t="s">
        <v>36</v>
      </c>
      <c r="L18" s="39"/>
      <c r="M18" s="39"/>
      <c r="V18" s="30" t="s">
        <v>21</v>
      </c>
      <c r="W18" s="31" t="s">
        <v>17</v>
      </c>
      <c r="X18" s="31" t="s">
        <v>22</v>
      </c>
    </row>
    <row r="19" spans="1:28" ht="16.5" customHeight="1" x14ac:dyDescent="0.25">
      <c r="A19" s="33">
        <v>0</v>
      </c>
      <c r="B19" s="33">
        <v>0</v>
      </c>
      <c r="C19" s="33">
        <v>0</v>
      </c>
      <c r="D19" s="33">
        <v>0</v>
      </c>
      <c r="E19" s="38">
        <f t="shared" si="0"/>
        <v>0</v>
      </c>
      <c r="F19" s="38">
        <f t="shared" si="1"/>
        <v>0</v>
      </c>
      <c r="G19" s="38">
        <f t="shared" si="2"/>
        <v>0</v>
      </c>
      <c r="H19" s="38">
        <f t="shared" si="3"/>
        <v>0</v>
      </c>
      <c r="I19" s="41">
        <f t="shared" si="4"/>
        <v>0</v>
      </c>
      <c r="J19">
        <f t="shared" si="5"/>
        <v>0</v>
      </c>
      <c r="K19" t="s">
        <v>35</v>
      </c>
      <c r="P19" s="29">
        <v>525</v>
      </c>
      <c r="V19" s="30" t="s">
        <v>23</v>
      </c>
      <c r="W19" s="31" t="s">
        <v>17</v>
      </c>
      <c r="X19" s="31" t="s">
        <v>24</v>
      </c>
    </row>
    <row r="20" spans="1:28" x14ac:dyDescent="0.25">
      <c r="A20" s="33">
        <v>0</v>
      </c>
      <c r="B20" s="33">
        <v>0</v>
      </c>
      <c r="C20" s="33">
        <v>0</v>
      </c>
      <c r="D20" s="33">
        <v>0</v>
      </c>
      <c r="E20" s="38">
        <f t="shared" si="0"/>
        <v>0</v>
      </c>
      <c r="F20" s="38">
        <f t="shared" si="1"/>
        <v>0</v>
      </c>
      <c r="G20" s="38">
        <f t="shared" si="2"/>
        <v>0</v>
      </c>
      <c r="H20" s="38">
        <f t="shared" si="3"/>
        <v>0</v>
      </c>
      <c r="I20" s="41">
        <f t="shared" si="4"/>
        <v>0</v>
      </c>
      <c r="J20">
        <f t="shared" si="5"/>
        <v>0</v>
      </c>
      <c r="K20" s="39" t="s">
        <v>36</v>
      </c>
      <c r="P20" s="29">
        <f>P19*1.2</f>
        <v>630</v>
      </c>
    </row>
    <row r="21" spans="1:28" x14ac:dyDescent="0.25">
      <c r="A21" s="33">
        <v>0</v>
      </c>
      <c r="B21" s="33">
        <v>0</v>
      </c>
      <c r="C21" s="33">
        <v>0</v>
      </c>
      <c r="D21" s="33">
        <v>0</v>
      </c>
      <c r="E21" s="38">
        <f t="shared" si="0"/>
        <v>0</v>
      </c>
      <c r="F21" s="38">
        <f t="shared" si="1"/>
        <v>0</v>
      </c>
      <c r="G21" s="38">
        <f t="shared" si="2"/>
        <v>0</v>
      </c>
      <c r="H21" s="38">
        <f t="shared" si="3"/>
        <v>0</v>
      </c>
      <c r="I21" s="41">
        <f t="shared" si="4"/>
        <v>0</v>
      </c>
      <c r="J21">
        <f t="shared" si="5"/>
        <v>0</v>
      </c>
      <c r="K21" s="39" t="s">
        <v>36</v>
      </c>
      <c r="P21" s="29">
        <f>P20*1.2+111</f>
        <v>867</v>
      </c>
      <c r="Q21" s="1"/>
    </row>
    <row r="22" spans="1:28" ht="15.75" customHeight="1" x14ac:dyDescent="0.25">
      <c r="A22" s="33">
        <v>0</v>
      </c>
      <c r="B22" s="33">
        <v>0</v>
      </c>
      <c r="C22" s="33">
        <v>0</v>
      </c>
      <c r="D22" s="33">
        <v>0</v>
      </c>
      <c r="E22" s="38">
        <f t="shared" si="0"/>
        <v>0</v>
      </c>
      <c r="F22" s="38">
        <f t="shared" si="1"/>
        <v>0</v>
      </c>
      <c r="G22" s="38">
        <f t="shared" si="2"/>
        <v>0</v>
      </c>
      <c r="H22" s="38">
        <f t="shared" si="3"/>
        <v>0</v>
      </c>
      <c r="I22" s="41">
        <f t="shared" si="4"/>
        <v>0</v>
      </c>
      <c r="J22" s="1">
        <f t="shared" si="5"/>
        <v>0</v>
      </c>
      <c r="K22" t="s">
        <v>34</v>
      </c>
      <c r="P22" s="32"/>
      <c r="Z22" s="10"/>
    </row>
    <row r="23" spans="1:28" ht="15.75" thickBot="1" x14ac:dyDescent="0.3">
      <c r="A23" s="33"/>
      <c r="B23" s="33"/>
      <c r="C23" s="33"/>
      <c r="D23" s="33"/>
      <c r="E23" s="38">
        <f>B23/12</f>
        <v>0</v>
      </c>
      <c r="F23" s="38">
        <f>D23/12</f>
        <v>0</v>
      </c>
      <c r="G23" s="38">
        <f>A23+E23</f>
        <v>0</v>
      </c>
      <c r="H23" s="38">
        <f>C23+F23</f>
        <v>0</v>
      </c>
      <c r="I23" s="41">
        <f t="shared" si="4"/>
        <v>0</v>
      </c>
      <c r="J23">
        <f t="shared" si="5"/>
        <v>0</v>
      </c>
      <c r="P23" s="29"/>
      <c r="Z23" s="10"/>
    </row>
    <row r="24" spans="1:28" ht="15.75" thickBot="1" x14ac:dyDescent="0.3">
      <c r="A24" s="33"/>
      <c r="B24" s="33"/>
      <c r="C24" s="33"/>
      <c r="D24" s="33"/>
      <c r="E24" s="38">
        <f t="shared" si="0"/>
        <v>0</v>
      </c>
      <c r="F24" s="38">
        <f t="shared" ref="F24:F46" si="6">D24/12</f>
        <v>0</v>
      </c>
      <c r="G24" s="38">
        <f t="shared" si="2"/>
        <v>0</v>
      </c>
      <c r="H24" s="38">
        <f t="shared" si="3"/>
        <v>0</v>
      </c>
      <c r="I24" s="41">
        <f t="shared" si="4"/>
        <v>0</v>
      </c>
      <c r="J24">
        <f t="shared" si="5"/>
        <v>0</v>
      </c>
      <c r="P24" s="29"/>
      <c r="S24" s="19"/>
      <c r="W24" s="8"/>
      <c r="Z24" s="10"/>
    </row>
    <row r="25" spans="1:28" ht="15.75" thickBot="1" x14ac:dyDescent="0.3">
      <c r="A25" s="33"/>
      <c r="B25" s="33"/>
      <c r="C25" s="33"/>
      <c r="D25" s="33"/>
      <c r="E25" s="38">
        <f t="shared" si="0"/>
        <v>0</v>
      </c>
      <c r="F25" s="38">
        <f t="shared" si="6"/>
        <v>0</v>
      </c>
      <c r="G25" s="38">
        <f t="shared" si="2"/>
        <v>0</v>
      </c>
      <c r="H25" s="38">
        <f t="shared" si="3"/>
        <v>0</v>
      </c>
      <c r="I25" s="41">
        <f t="shared" si="4"/>
        <v>0</v>
      </c>
      <c r="J25">
        <f t="shared" si="5"/>
        <v>0</v>
      </c>
      <c r="P25" s="29"/>
      <c r="W25" s="9"/>
      <c r="Z25" s="10"/>
    </row>
    <row r="26" spans="1:28" ht="15.75" thickBot="1" x14ac:dyDescent="0.3">
      <c r="A26" s="44"/>
      <c r="B26" s="44"/>
      <c r="C26" s="44"/>
      <c r="D26" s="44"/>
      <c r="E26" s="38">
        <f t="shared" si="0"/>
        <v>0</v>
      </c>
      <c r="F26" s="38">
        <f t="shared" si="6"/>
        <v>0</v>
      </c>
      <c r="G26" s="38">
        <f t="shared" si="2"/>
        <v>0</v>
      </c>
      <c r="H26" s="38">
        <f t="shared" si="3"/>
        <v>0</v>
      </c>
      <c r="I26" s="41">
        <f t="shared" si="4"/>
        <v>0</v>
      </c>
      <c r="J26">
        <f t="shared" si="5"/>
        <v>0</v>
      </c>
      <c r="P26" s="29"/>
      <c r="W26" s="9"/>
      <c r="Z26" s="11"/>
    </row>
    <row r="27" spans="1:28" ht="15.75" thickBot="1" x14ac:dyDescent="0.3">
      <c r="A27" s="33"/>
      <c r="B27" s="33"/>
      <c r="C27" s="33"/>
      <c r="D27" s="33"/>
      <c r="E27" s="38">
        <f t="shared" si="0"/>
        <v>0</v>
      </c>
      <c r="F27" s="38">
        <f t="shared" si="6"/>
        <v>0</v>
      </c>
      <c r="G27" s="38">
        <f t="shared" si="2"/>
        <v>0</v>
      </c>
      <c r="H27" s="38">
        <f t="shared" si="3"/>
        <v>0</v>
      </c>
      <c r="I27" s="41">
        <f t="shared" si="4"/>
        <v>0</v>
      </c>
      <c r="J27">
        <f t="shared" si="5"/>
        <v>0</v>
      </c>
      <c r="P27" s="29"/>
      <c r="W27" s="9"/>
      <c r="Z27" s="11"/>
    </row>
    <row r="28" spans="1:28" ht="15.75" thickBot="1" x14ac:dyDescent="0.3">
      <c r="A28" s="33"/>
      <c r="B28" s="33"/>
      <c r="C28" s="33"/>
      <c r="D28" s="33"/>
      <c r="E28" s="38">
        <f t="shared" si="0"/>
        <v>0</v>
      </c>
      <c r="F28" s="38">
        <f t="shared" si="6"/>
        <v>0</v>
      </c>
      <c r="G28" s="38">
        <f t="shared" si="2"/>
        <v>0</v>
      </c>
      <c r="H28" s="38">
        <f t="shared" si="3"/>
        <v>0</v>
      </c>
      <c r="I28" s="41">
        <f t="shared" si="4"/>
        <v>0</v>
      </c>
      <c r="J28">
        <f t="shared" si="5"/>
        <v>0</v>
      </c>
      <c r="W28" s="9"/>
      <c r="Z28" s="10"/>
    </row>
    <row r="29" spans="1:28" ht="17.25" thickBot="1" x14ac:dyDescent="0.35">
      <c r="A29" s="33"/>
      <c r="B29" s="33"/>
      <c r="C29" s="33"/>
      <c r="D29" s="33"/>
      <c r="E29" s="38">
        <f t="shared" si="0"/>
        <v>0</v>
      </c>
      <c r="F29" s="38">
        <f t="shared" si="6"/>
        <v>0</v>
      </c>
      <c r="G29" s="38">
        <f t="shared" si="2"/>
        <v>0</v>
      </c>
      <c r="H29" s="38">
        <f t="shared" si="3"/>
        <v>0</v>
      </c>
      <c r="I29" s="41">
        <f t="shared" si="4"/>
        <v>0</v>
      </c>
      <c r="J29">
        <f t="shared" si="5"/>
        <v>0</v>
      </c>
      <c r="P29" s="29"/>
      <c r="Q29" s="6"/>
      <c r="R29" s="6"/>
      <c r="W29" s="9"/>
      <c r="Z29" s="12"/>
    </row>
    <row r="30" spans="1:28" x14ac:dyDescent="0.25">
      <c r="A30" s="33"/>
      <c r="B30" s="33"/>
      <c r="C30" s="33"/>
      <c r="D30" s="33"/>
      <c r="E30" s="38">
        <f t="shared" si="0"/>
        <v>0</v>
      </c>
      <c r="F30" s="38">
        <f t="shared" si="6"/>
        <v>0</v>
      </c>
      <c r="G30" s="38">
        <f t="shared" si="2"/>
        <v>0</v>
      </c>
      <c r="H30" s="38">
        <f t="shared" si="3"/>
        <v>0</v>
      </c>
      <c r="I30" s="41">
        <f t="shared" si="4"/>
        <v>0</v>
      </c>
      <c r="J30">
        <f t="shared" si="5"/>
        <v>0</v>
      </c>
    </row>
    <row r="31" spans="1:28" ht="15.75" thickBot="1" x14ac:dyDescent="0.3">
      <c r="A31" s="33"/>
      <c r="B31" s="33"/>
      <c r="C31" s="33"/>
      <c r="D31" s="33"/>
      <c r="E31" s="38">
        <f t="shared" si="0"/>
        <v>0</v>
      </c>
      <c r="F31" s="38">
        <f t="shared" si="6"/>
        <v>0</v>
      </c>
      <c r="G31" s="38">
        <f t="shared" si="2"/>
        <v>0</v>
      </c>
      <c r="H31" s="38">
        <f t="shared" si="3"/>
        <v>0</v>
      </c>
      <c r="I31" s="41">
        <f t="shared" si="4"/>
        <v>0</v>
      </c>
      <c r="J31">
        <f t="shared" si="5"/>
        <v>0</v>
      </c>
      <c r="Z31" s="2"/>
      <c r="AA31" s="2"/>
      <c r="AB31" s="2"/>
    </row>
    <row r="32" spans="1:28" ht="17.25" thickBot="1" x14ac:dyDescent="0.3">
      <c r="A32" s="33"/>
      <c r="B32" s="33"/>
      <c r="C32" s="33"/>
      <c r="D32" s="33"/>
      <c r="E32" s="38">
        <f t="shared" si="0"/>
        <v>0</v>
      </c>
      <c r="F32" s="38">
        <f t="shared" si="6"/>
        <v>0</v>
      </c>
      <c r="G32" s="38">
        <f t="shared" si="2"/>
        <v>0</v>
      </c>
      <c r="H32" s="38">
        <f t="shared" si="3"/>
        <v>0</v>
      </c>
      <c r="I32" s="41">
        <f t="shared" si="4"/>
        <v>0</v>
      </c>
      <c r="J32">
        <f t="shared" si="5"/>
        <v>0</v>
      </c>
      <c r="Q32" s="13"/>
      <c r="W32" s="20"/>
      <c r="Z32" s="2"/>
      <c r="AA32" s="2"/>
      <c r="AB32" s="2"/>
    </row>
    <row r="33" spans="1:28" ht="17.25" thickBot="1" x14ac:dyDescent="0.3">
      <c r="A33" s="33"/>
      <c r="B33" s="33"/>
      <c r="C33" s="33"/>
      <c r="D33" s="33"/>
      <c r="E33" s="38">
        <f t="shared" si="0"/>
        <v>0</v>
      </c>
      <c r="F33" s="38">
        <f t="shared" si="6"/>
        <v>0</v>
      </c>
      <c r="G33" s="38">
        <f t="shared" si="2"/>
        <v>0</v>
      </c>
      <c r="H33" s="38">
        <f t="shared" si="3"/>
        <v>0</v>
      </c>
      <c r="I33" s="41">
        <f t="shared" si="4"/>
        <v>0</v>
      </c>
      <c r="J33">
        <f t="shared" si="5"/>
        <v>0</v>
      </c>
      <c r="L33">
        <v>103</v>
      </c>
      <c r="Q33" s="22"/>
      <c r="W33" s="21"/>
    </row>
    <row r="34" spans="1:28" ht="17.25" thickBot="1" x14ac:dyDescent="0.3">
      <c r="A34" s="33"/>
      <c r="B34" s="33"/>
      <c r="C34" s="33"/>
      <c r="D34" s="33"/>
      <c r="E34" s="38">
        <f t="shared" si="0"/>
        <v>0</v>
      </c>
      <c r="F34" s="38">
        <f t="shared" si="6"/>
        <v>0</v>
      </c>
      <c r="G34" s="38">
        <f t="shared" si="2"/>
        <v>0</v>
      </c>
      <c r="H34" s="38">
        <f t="shared" si="3"/>
        <v>0</v>
      </c>
      <c r="I34" s="41">
        <f t="shared" si="4"/>
        <v>0</v>
      </c>
      <c r="J34">
        <f t="shared" si="5"/>
        <v>0</v>
      </c>
      <c r="L34">
        <v>19</v>
      </c>
      <c r="Q34" s="22"/>
      <c r="W34" s="21"/>
    </row>
    <row r="35" spans="1:28" ht="17.25" thickBot="1" x14ac:dyDescent="0.3">
      <c r="A35" s="33"/>
      <c r="B35" s="33"/>
      <c r="C35" s="33"/>
      <c r="D35" s="33"/>
      <c r="E35" s="38">
        <f t="shared" si="0"/>
        <v>0</v>
      </c>
      <c r="F35" s="38">
        <f t="shared" si="6"/>
        <v>0</v>
      </c>
      <c r="G35" s="38">
        <f t="shared" si="2"/>
        <v>0</v>
      </c>
      <c r="H35" s="38">
        <f t="shared" si="3"/>
        <v>0</v>
      </c>
      <c r="I35" s="41">
        <f t="shared" si="4"/>
        <v>0</v>
      </c>
      <c r="J35">
        <f t="shared" si="5"/>
        <v>0</v>
      </c>
      <c r="L35">
        <v>122</v>
      </c>
      <c r="Q35" s="17"/>
      <c r="W35" s="21"/>
      <c r="AB35" s="20"/>
    </row>
    <row r="36" spans="1:28" ht="17.25" thickBot="1" x14ac:dyDescent="0.3">
      <c r="A36" s="33"/>
      <c r="B36" s="33"/>
      <c r="C36" s="33"/>
      <c r="D36" s="33"/>
      <c r="E36" s="38">
        <f t="shared" si="0"/>
        <v>0</v>
      </c>
      <c r="F36" s="38">
        <f t="shared" si="6"/>
        <v>0</v>
      </c>
      <c r="G36" s="38">
        <f t="shared" ref="G36:G38" si="7">A36+E36</f>
        <v>0</v>
      </c>
      <c r="H36" s="38">
        <f t="shared" si="3"/>
        <v>0</v>
      </c>
      <c r="I36" s="41">
        <f t="shared" si="4"/>
        <v>0</v>
      </c>
      <c r="J36">
        <f t="shared" si="5"/>
        <v>0</v>
      </c>
      <c r="L36">
        <f>SUM(L33:L35)</f>
        <v>244</v>
      </c>
      <c r="M36">
        <f>L36/12</f>
        <v>20.333333333333332</v>
      </c>
      <c r="Q36" s="17"/>
      <c r="W36" s="21"/>
      <c r="AB36" s="21"/>
    </row>
    <row r="37" spans="1:28" ht="17.25" thickBot="1" x14ac:dyDescent="0.3">
      <c r="A37" s="33"/>
      <c r="B37" s="33"/>
      <c r="C37" s="33"/>
      <c r="D37" s="33"/>
      <c r="E37" s="38">
        <f t="shared" si="0"/>
        <v>0</v>
      </c>
      <c r="F37" s="38">
        <f t="shared" si="6"/>
        <v>0</v>
      </c>
      <c r="G37" s="38">
        <f t="shared" si="7"/>
        <v>0</v>
      </c>
      <c r="H37" s="38">
        <f t="shared" si="3"/>
        <v>0</v>
      </c>
      <c r="I37" s="41">
        <f t="shared" si="4"/>
        <v>0</v>
      </c>
      <c r="J37">
        <f t="shared" si="5"/>
        <v>0</v>
      </c>
      <c r="O37" s="7"/>
      <c r="Q37" s="23"/>
      <c r="R37" s="2"/>
      <c r="W37" s="21"/>
      <c r="AB37" s="21"/>
    </row>
    <row r="38" spans="1:28" ht="17.25" thickBot="1" x14ac:dyDescent="0.3">
      <c r="A38" s="33"/>
      <c r="B38" s="33"/>
      <c r="C38" s="33"/>
      <c r="D38" s="33"/>
      <c r="E38" s="38">
        <f t="shared" si="0"/>
        <v>0</v>
      </c>
      <c r="F38" s="38">
        <f t="shared" si="6"/>
        <v>0</v>
      </c>
      <c r="G38" s="38">
        <f t="shared" si="7"/>
        <v>0</v>
      </c>
      <c r="H38" s="38">
        <f t="shared" si="3"/>
        <v>0</v>
      </c>
      <c r="I38" s="41">
        <f t="shared" si="4"/>
        <v>0</v>
      </c>
      <c r="J38">
        <f t="shared" si="5"/>
        <v>0</v>
      </c>
      <c r="L38" s="3"/>
      <c r="Q38" s="24"/>
      <c r="R38" s="2"/>
      <c r="U38">
        <f>90*32/50</f>
        <v>57.6</v>
      </c>
      <c r="W38" s="21"/>
    </row>
    <row r="39" spans="1:28" ht="17.25" thickBot="1" x14ac:dyDescent="0.3">
      <c r="A39" s="33"/>
      <c r="B39" s="33"/>
      <c r="C39" s="33"/>
      <c r="D39" s="33"/>
      <c r="E39" s="38">
        <f t="shared" si="0"/>
        <v>0</v>
      </c>
      <c r="F39" s="38">
        <f t="shared" si="6"/>
        <v>0</v>
      </c>
      <c r="H39" s="38">
        <f t="shared" si="3"/>
        <v>0</v>
      </c>
      <c r="I39" s="41">
        <f t="shared" si="4"/>
        <v>0</v>
      </c>
      <c r="J39">
        <f t="shared" si="5"/>
        <v>0</v>
      </c>
      <c r="Q39" s="13"/>
      <c r="U39">
        <f>12000*57.6%</f>
        <v>6912.0000000000009</v>
      </c>
      <c r="V39">
        <f>12000-6912</f>
        <v>5088</v>
      </c>
      <c r="W39" s="21"/>
    </row>
    <row r="40" spans="1:28" ht="16.5" x14ac:dyDescent="0.25">
      <c r="A40" s="33"/>
      <c r="B40" s="33"/>
      <c r="C40" s="33"/>
      <c r="D40" s="33"/>
      <c r="E40" s="38">
        <f t="shared" si="0"/>
        <v>0</v>
      </c>
      <c r="F40" s="38">
        <f t="shared" si="6"/>
        <v>0</v>
      </c>
      <c r="H40" s="38">
        <f t="shared" si="3"/>
        <v>0</v>
      </c>
      <c r="I40" s="41">
        <f t="shared" si="4"/>
        <v>0</v>
      </c>
      <c r="J40">
        <f t="shared" si="5"/>
        <v>0</v>
      </c>
      <c r="Q40" s="18"/>
    </row>
    <row r="41" spans="1:28" ht="16.5" x14ac:dyDescent="0.25">
      <c r="A41" s="33"/>
      <c r="B41" s="33"/>
      <c r="C41" s="33"/>
      <c r="D41" s="33"/>
      <c r="E41" s="38">
        <f t="shared" si="0"/>
        <v>0</v>
      </c>
      <c r="F41" s="38">
        <f t="shared" si="6"/>
        <v>0</v>
      </c>
      <c r="H41" s="38">
        <f t="shared" si="3"/>
        <v>0</v>
      </c>
      <c r="I41" s="41">
        <f t="shared" si="4"/>
        <v>0</v>
      </c>
      <c r="J41">
        <f t="shared" si="5"/>
        <v>0</v>
      </c>
      <c r="Q41" s="18" t="s">
        <v>33</v>
      </c>
      <c r="R41">
        <v>2000</v>
      </c>
      <c r="T41">
        <v>2000</v>
      </c>
    </row>
    <row r="42" spans="1:28" x14ac:dyDescent="0.25">
      <c r="A42" s="33"/>
      <c r="B42" s="33"/>
      <c r="C42" s="33"/>
      <c r="D42" s="33"/>
      <c r="E42" s="38">
        <f t="shared" si="0"/>
        <v>0</v>
      </c>
      <c r="F42" s="38">
        <f t="shared" si="6"/>
        <v>0</v>
      </c>
      <c r="H42" s="38">
        <f t="shared" si="3"/>
        <v>0</v>
      </c>
      <c r="I42" s="41">
        <f t="shared" si="4"/>
        <v>0</v>
      </c>
      <c r="J42">
        <f t="shared" si="5"/>
        <v>0</v>
      </c>
      <c r="L42" s="13"/>
      <c r="M42" s="13"/>
      <c r="N42" s="13"/>
      <c r="O42" s="13"/>
      <c r="P42" s="13"/>
      <c r="Q42" t="s">
        <v>8</v>
      </c>
      <c r="R42">
        <v>1997</v>
      </c>
      <c r="T42">
        <v>1996</v>
      </c>
    </row>
    <row r="43" spans="1:28" x14ac:dyDescent="0.25">
      <c r="A43" s="33"/>
      <c r="B43" s="33"/>
      <c r="C43" s="33"/>
      <c r="D43" s="33"/>
      <c r="E43" s="38">
        <f t="shared" si="0"/>
        <v>0</v>
      </c>
      <c r="F43" s="38">
        <f t="shared" si="6"/>
        <v>0</v>
      </c>
      <c r="H43" s="38">
        <f t="shared" si="3"/>
        <v>0</v>
      </c>
      <c r="I43" s="41">
        <f t="shared" si="4"/>
        <v>0</v>
      </c>
      <c r="J43">
        <f t="shared" si="5"/>
        <v>0</v>
      </c>
      <c r="L43" s="13"/>
      <c r="M43" s="13"/>
      <c r="N43" s="13"/>
      <c r="O43" s="13"/>
      <c r="P43" s="13"/>
      <c r="Q43" t="s">
        <v>9</v>
      </c>
      <c r="R43">
        <v>2016</v>
      </c>
      <c r="T43">
        <v>2018</v>
      </c>
    </row>
    <row r="44" spans="1:28" x14ac:dyDescent="0.25">
      <c r="A44" s="33"/>
      <c r="B44" s="33"/>
      <c r="C44" s="33"/>
      <c r="D44" s="33"/>
      <c r="E44" s="38">
        <f t="shared" si="0"/>
        <v>0</v>
      </c>
      <c r="F44" s="38">
        <f t="shared" si="6"/>
        <v>0</v>
      </c>
      <c r="H44" s="38">
        <f t="shared" si="3"/>
        <v>0</v>
      </c>
      <c r="I44" s="41">
        <f t="shared" si="4"/>
        <v>0</v>
      </c>
      <c r="J44">
        <f t="shared" si="5"/>
        <v>0</v>
      </c>
      <c r="L44" s="13"/>
      <c r="M44" s="28"/>
      <c r="N44" s="28">
        <f>2017-8</f>
        <v>2009</v>
      </c>
      <c r="O44" s="13"/>
      <c r="P44" s="13"/>
      <c r="Q44" s="13" t="s">
        <v>11</v>
      </c>
      <c r="R44" s="16">
        <v>60</v>
      </c>
      <c r="T44" s="16">
        <v>60</v>
      </c>
    </row>
    <row r="45" spans="1:28" x14ac:dyDescent="0.25">
      <c r="A45" s="33"/>
      <c r="B45" s="33"/>
      <c r="C45" s="33"/>
      <c r="D45" s="33"/>
      <c r="E45" s="38">
        <f t="shared" si="0"/>
        <v>0</v>
      </c>
      <c r="F45" s="38">
        <f t="shared" si="6"/>
        <v>0</v>
      </c>
      <c r="H45" s="38">
        <f t="shared" si="3"/>
        <v>0</v>
      </c>
      <c r="I45" s="41">
        <f t="shared" si="4"/>
        <v>0</v>
      </c>
      <c r="J45">
        <f t="shared" si="5"/>
        <v>0</v>
      </c>
      <c r="L45" s="13"/>
      <c r="M45" s="13"/>
      <c r="N45" s="13"/>
      <c r="O45" s="13"/>
      <c r="P45" s="13"/>
      <c r="Q45" t="s">
        <v>10</v>
      </c>
      <c r="R45">
        <f>R43-R42</f>
        <v>19</v>
      </c>
      <c r="T45">
        <f>T43-T42</f>
        <v>22</v>
      </c>
    </row>
    <row r="46" spans="1:28" x14ac:dyDescent="0.25">
      <c r="A46" s="33"/>
      <c r="B46" s="33"/>
      <c r="C46" s="33"/>
      <c r="D46" s="33"/>
      <c r="E46" s="38">
        <f t="shared" si="0"/>
        <v>0</v>
      </c>
      <c r="F46" s="38">
        <f t="shared" si="6"/>
        <v>0</v>
      </c>
      <c r="H46" s="38">
        <f t="shared" si="3"/>
        <v>0</v>
      </c>
      <c r="I46" s="41">
        <f t="shared" si="4"/>
        <v>0</v>
      </c>
      <c r="J46">
        <f t="shared" si="5"/>
        <v>0</v>
      </c>
      <c r="L46" s="13"/>
      <c r="M46" s="13"/>
      <c r="N46" s="13"/>
      <c r="O46" s="13"/>
      <c r="P46" s="14"/>
      <c r="Q46" s="14"/>
      <c r="R46">
        <f>100-10</f>
        <v>90</v>
      </c>
      <c r="T46">
        <f>100-10</f>
        <v>90</v>
      </c>
    </row>
    <row r="47" spans="1:28" ht="45" x14ac:dyDescent="0.25">
      <c r="A47" s="33"/>
      <c r="B47" s="33"/>
      <c r="C47" s="33"/>
      <c r="D47" s="33"/>
      <c r="E47" s="38">
        <f t="shared" si="0"/>
        <v>0</v>
      </c>
      <c r="I47" s="41"/>
      <c r="O47" s="13"/>
      <c r="P47" s="14"/>
      <c r="Q47" s="14" t="s">
        <v>12</v>
      </c>
      <c r="R47">
        <f>R46*R45/60</f>
        <v>28.5</v>
      </c>
      <c r="T47">
        <f>T46*T45/60</f>
        <v>33</v>
      </c>
    </row>
    <row r="48" spans="1:28" ht="16.5" x14ac:dyDescent="0.25">
      <c r="A48" s="33"/>
      <c r="B48" s="33"/>
      <c r="C48" s="33"/>
      <c r="D48" s="33"/>
      <c r="E48" s="38">
        <f t="shared" si="0"/>
        <v>0</v>
      </c>
      <c r="F48" s="18"/>
      <c r="I48" s="41"/>
      <c r="J48" s="18" t="s">
        <v>7</v>
      </c>
      <c r="K48">
        <v>1200</v>
      </c>
      <c r="M48">
        <v>1200</v>
      </c>
      <c r="O48" s="13"/>
      <c r="P48" s="14"/>
      <c r="Q48" s="14" t="s">
        <v>13</v>
      </c>
      <c r="R48">
        <f>R41/100*R47</f>
        <v>570</v>
      </c>
      <c r="T48">
        <f>T41/100*T47</f>
        <v>660</v>
      </c>
    </row>
    <row r="49" spans="1:21" ht="30" x14ac:dyDescent="0.25">
      <c r="A49" s="33"/>
      <c r="B49" s="33"/>
      <c r="C49" s="33"/>
      <c r="D49" s="33"/>
      <c r="E49" s="38">
        <f t="shared" si="0"/>
        <v>0</v>
      </c>
      <c r="I49" s="41"/>
      <c r="J49" t="s">
        <v>8</v>
      </c>
      <c r="K49">
        <v>1999</v>
      </c>
      <c r="M49">
        <v>2005</v>
      </c>
      <c r="O49" s="13"/>
      <c r="P49" s="13"/>
      <c r="Q49" s="25" t="s">
        <v>14</v>
      </c>
      <c r="R49">
        <f>R41-R48</f>
        <v>1430</v>
      </c>
      <c r="T49">
        <f>T41-T48</f>
        <v>1340</v>
      </c>
    </row>
    <row r="50" spans="1:21" x14ac:dyDescent="0.25">
      <c r="A50" s="33"/>
      <c r="B50" s="33"/>
      <c r="C50" s="33"/>
      <c r="D50" s="33"/>
      <c r="E50" s="38">
        <f t="shared" si="0"/>
        <v>0</v>
      </c>
      <c r="I50" s="41"/>
      <c r="J50" t="s">
        <v>9</v>
      </c>
      <c r="K50">
        <v>2017</v>
      </c>
      <c r="M50">
        <v>2017</v>
      </c>
      <c r="N50">
        <f>2017-34</f>
        <v>1983</v>
      </c>
      <c r="O50" s="13"/>
      <c r="P50" s="13"/>
      <c r="Q50" s="26" t="s">
        <v>15</v>
      </c>
      <c r="R50" s="1"/>
    </row>
    <row r="51" spans="1:21" x14ac:dyDescent="0.25">
      <c r="E51" s="38">
        <f t="shared" si="0"/>
        <v>0</v>
      </c>
      <c r="F51" s="13"/>
      <c r="G51" s="16"/>
      <c r="I51" s="41"/>
      <c r="J51" s="13" t="s">
        <v>11</v>
      </c>
      <c r="K51" s="16">
        <v>50</v>
      </c>
      <c r="M51" s="16">
        <v>60</v>
      </c>
      <c r="O51" s="13"/>
      <c r="P51" s="13"/>
      <c r="Q51" s="13"/>
    </row>
    <row r="52" spans="1:21" x14ac:dyDescent="0.25">
      <c r="E52" s="38">
        <f t="shared" si="0"/>
        <v>0</v>
      </c>
      <c r="I52" s="41"/>
      <c r="J52" t="s">
        <v>10</v>
      </c>
      <c r="K52">
        <f>K50-K49</f>
        <v>18</v>
      </c>
      <c r="M52">
        <f>M50-M49</f>
        <v>12</v>
      </c>
      <c r="O52" s="13"/>
      <c r="P52" s="13"/>
      <c r="Q52" s="13"/>
    </row>
    <row r="53" spans="1:21" x14ac:dyDescent="0.25">
      <c r="E53" s="38">
        <f t="shared" si="0"/>
        <v>0</v>
      </c>
      <c r="F53" s="14"/>
      <c r="J53" s="14"/>
      <c r="K53">
        <f>100-10</f>
        <v>90</v>
      </c>
      <c r="M53">
        <f>100-10</f>
        <v>90</v>
      </c>
      <c r="O53" s="13">
        <f>60-12</f>
        <v>48</v>
      </c>
      <c r="P53" s="13"/>
      <c r="Q53" s="40">
        <f>40000-R49</f>
        <v>38570</v>
      </c>
      <c r="S53">
        <f>40000-T49</f>
        <v>38660</v>
      </c>
    </row>
    <row r="54" spans="1:21" ht="60" x14ac:dyDescent="0.25">
      <c r="E54" s="38">
        <f t="shared" si="0"/>
        <v>0</v>
      </c>
      <c r="F54" s="14"/>
      <c r="J54" s="14" t="s">
        <v>12</v>
      </c>
      <c r="K54">
        <f>K53*K52/50</f>
        <v>32.4</v>
      </c>
      <c r="M54">
        <f>M53*M52/60</f>
        <v>18</v>
      </c>
      <c r="O54" s="13"/>
      <c r="P54" s="15"/>
      <c r="Q54" s="39">
        <f>Q53+R41</f>
        <v>40570</v>
      </c>
      <c r="S54">
        <f>S53+T41</f>
        <v>40660</v>
      </c>
      <c r="U54" t="s">
        <v>25</v>
      </c>
    </row>
    <row r="55" spans="1:21" x14ac:dyDescent="0.25">
      <c r="E55" s="38">
        <f t="shared" si="0"/>
        <v>0</v>
      </c>
      <c r="F55" s="14"/>
      <c r="J55" s="14" t="s">
        <v>13</v>
      </c>
      <c r="K55">
        <f>K48/100*K54</f>
        <v>388.79999999999995</v>
      </c>
      <c r="M55">
        <f>M48/100*M54</f>
        <v>216</v>
      </c>
      <c r="O55" s="13"/>
      <c r="P55" s="15"/>
      <c r="U55" t="s">
        <v>26</v>
      </c>
    </row>
    <row r="56" spans="1:21" ht="45" x14ac:dyDescent="0.25">
      <c r="E56" s="38">
        <f t="shared" si="0"/>
        <v>0</v>
      </c>
      <c r="F56" s="25"/>
      <c r="J56" s="25" t="s">
        <v>14</v>
      </c>
      <c r="K56">
        <f>K48-K55</f>
        <v>811.2</v>
      </c>
      <c r="M56">
        <f>M48-M55</f>
        <v>984</v>
      </c>
      <c r="O56" s="13"/>
      <c r="P56" s="15"/>
    </row>
    <row r="57" spans="1:21" x14ac:dyDescent="0.25">
      <c r="E57" s="38">
        <f t="shared" si="0"/>
        <v>0</v>
      </c>
      <c r="F57" s="26"/>
      <c r="G57" s="1">
        <f>100-10</f>
        <v>90</v>
      </c>
      <c r="J57" s="26" t="s">
        <v>15</v>
      </c>
      <c r="K57" s="1"/>
      <c r="O57" s="13"/>
      <c r="P57" s="15"/>
    </row>
    <row r="58" spans="1:21" x14ac:dyDescent="0.25">
      <c r="E58" s="38">
        <f t="shared" si="0"/>
        <v>0</v>
      </c>
      <c r="G58">
        <f>G57*18/50</f>
        <v>32.4</v>
      </c>
      <c r="J58" s="13"/>
      <c r="P58" s="7"/>
    </row>
    <row r="59" spans="1:21" x14ac:dyDescent="0.25">
      <c r="E59" s="38">
        <f t="shared" si="0"/>
        <v>0</v>
      </c>
      <c r="J59" s="13"/>
      <c r="K59">
        <f>2500-811</f>
        <v>1689</v>
      </c>
      <c r="M59">
        <f>8000-984</f>
        <v>7016</v>
      </c>
      <c r="P59" s="7"/>
    </row>
    <row r="60" spans="1:21" x14ac:dyDescent="0.25">
      <c r="E60" s="38">
        <f t="shared" si="0"/>
        <v>0</v>
      </c>
      <c r="G60">
        <f>1200*32.4%</f>
        <v>388.8</v>
      </c>
      <c r="J60" s="13"/>
      <c r="K60">
        <f>K59+1200</f>
        <v>2889</v>
      </c>
      <c r="M60">
        <f>M59+1200</f>
        <v>8216</v>
      </c>
      <c r="N60">
        <v>8200</v>
      </c>
      <c r="P60" s="7"/>
    </row>
    <row r="61" spans="1:21" x14ac:dyDescent="0.25">
      <c r="E61" s="38">
        <f t="shared" si="0"/>
        <v>0</v>
      </c>
      <c r="P61" s="7"/>
    </row>
    <row r="62" spans="1:21" x14ac:dyDescent="0.25">
      <c r="E62" s="38">
        <f t="shared" si="0"/>
        <v>0</v>
      </c>
      <c r="G62">
        <f>1200-389</f>
        <v>811</v>
      </c>
    </row>
    <row r="63" spans="1:21" x14ac:dyDescent="0.25">
      <c r="E63" s="38">
        <f t="shared" si="0"/>
        <v>0</v>
      </c>
      <c r="K63">
        <f>1200*27%</f>
        <v>324</v>
      </c>
    </row>
    <row r="64" spans="1:21" x14ac:dyDescent="0.25">
      <c r="E64" s="38">
        <f t="shared" si="0"/>
        <v>0</v>
      </c>
      <c r="G64">
        <f>2500-G62</f>
        <v>1689</v>
      </c>
      <c r="K64">
        <f>1200-324</f>
        <v>876</v>
      </c>
    </row>
    <row r="65" spans="5:23" x14ac:dyDescent="0.25">
      <c r="E65" s="38">
        <f t="shared" si="0"/>
        <v>0</v>
      </c>
      <c r="G65">
        <f>G64+1200</f>
        <v>2889</v>
      </c>
      <c r="H65">
        <v>2890</v>
      </c>
    </row>
    <row r="66" spans="5:23" x14ac:dyDescent="0.25">
      <c r="E66" s="38">
        <f t="shared" si="0"/>
        <v>0</v>
      </c>
    </row>
    <row r="67" spans="5:23" x14ac:dyDescent="0.25">
      <c r="E67" s="38">
        <f t="shared" ref="E67:E81" si="8">B67/12</f>
        <v>0</v>
      </c>
    </row>
    <row r="68" spans="5:23" x14ac:dyDescent="0.25">
      <c r="E68" s="38">
        <f t="shared" si="8"/>
        <v>0</v>
      </c>
    </row>
    <row r="69" spans="5:23" x14ac:dyDescent="0.25">
      <c r="E69" s="38">
        <f t="shared" si="8"/>
        <v>0</v>
      </c>
    </row>
    <row r="70" spans="5:23" x14ac:dyDescent="0.25">
      <c r="E70" s="38">
        <f t="shared" si="8"/>
        <v>0</v>
      </c>
      <c r="I70">
        <v>3000</v>
      </c>
      <c r="L70">
        <v>2199</v>
      </c>
    </row>
    <row r="71" spans="5:23" x14ac:dyDescent="0.25">
      <c r="E71" s="38">
        <f t="shared" si="8"/>
        <v>0</v>
      </c>
      <c r="I71">
        <f>I70*2500</f>
        <v>7500000</v>
      </c>
      <c r="L71">
        <f>L70*1.2</f>
        <v>2638.7999999999997</v>
      </c>
      <c r="M71">
        <f>L71*1200</f>
        <v>3166559.9999999995</v>
      </c>
    </row>
    <row r="72" spans="5:23" x14ac:dyDescent="0.25">
      <c r="E72" s="38">
        <f t="shared" si="8"/>
        <v>0</v>
      </c>
      <c r="I72">
        <f>I71*90%</f>
        <v>6750000</v>
      </c>
      <c r="L72">
        <f>L71*1.2</f>
        <v>3166.5599999999995</v>
      </c>
    </row>
    <row r="73" spans="5:23" x14ac:dyDescent="0.25">
      <c r="E73" s="38">
        <f t="shared" si="8"/>
        <v>0</v>
      </c>
      <c r="I73">
        <f>I71*80%</f>
        <v>6000000</v>
      </c>
      <c r="U73">
        <f>U71+U72</f>
        <v>0</v>
      </c>
    </row>
    <row r="74" spans="5:23" x14ac:dyDescent="0.25">
      <c r="E74" s="38">
        <f t="shared" si="8"/>
        <v>0</v>
      </c>
      <c r="U74">
        <f>U73/2</f>
        <v>0</v>
      </c>
    </row>
    <row r="75" spans="5:23" x14ac:dyDescent="0.25">
      <c r="E75" s="38">
        <f t="shared" si="8"/>
        <v>0</v>
      </c>
      <c r="U75">
        <v>4574467.5</v>
      </c>
    </row>
    <row r="76" spans="5:23" x14ac:dyDescent="0.25">
      <c r="E76" s="38">
        <f t="shared" si="8"/>
        <v>0</v>
      </c>
    </row>
    <row r="77" spans="5:23" x14ac:dyDescent="0.25">
      <c r="E77" s="38">
        <f t="shared" si="8"/>
        <v>0</v>
      </c>
    </row>
    <row r="78" spans="5:23" x14ac:dyDescent="0.25">
      <c r="E78" s="38">
        <f t="shared" si="8"/>
        <v>0</v>
      </c>
      <c r="I78" t="s">
        <v>32</v>
      </c>
      <c r="L78">
        <v>2000</v>
      </c>
      <c r="M78" t="s">
        <v>27</v>
      </c>
      <c r="N78" t="s">
        <v>28</v>
      </c>
      <c r="O78" t="s">
        <v>30</v>
      </c>
      <c r="T78" s="15"/>
      <c r="U78" s="7"/>
      <c r="V78" s="7">
        <f>1968*4500</f>
        <v>8856000</v>
      </c>
      <c r="W78" s="7"/>
    </row>
    <row r="79" spans="5:23" ht="16.5" x14ac:dyDescent="0.3">
      <c r="E79" s="38">
        <f t="shared" si="8"/>
        <v>0</v>
      </c>
      <c r="L79">
        <v>4500</v>
      </c>
      <c r="M79" t="s">
        <v>29</v>
      </c>
      <c r="N79" t="s">
        <v>28</v>
      </c>
      <c r="O79" t="s">
        <v>31</v>
      </c>
      <c r="T79" s="15">
        <f>729.83*12000</f>
        <v>8757960</v>
      </c>
      <c r="U79" s="7"/>
      <c r="V79" s="27">
        <v>8569977</v>
      </c>
      <c r="W79" s="7"/>
    </row>
    <row r="80" spans="5:23" x14ac:dyDescent="0.25">
      <c r="E80" s="38">
        <f t="shared" si="8"/>
        <v>0</v>
      </c>
      <c r="T80" s="15">
        <f>243*10000</f>
        <v>2430000</v>
      </c>
      <c r="U80" s="7"/>
      <c r="V80" s="7">
        <f>V78+V79</f>
        <v>17425977</v>
      </c>
      <c r="W80" s="7"/>
    </row>
    <row r="81" spans="5:25" x14ac:dyDescent="0.25">
      <c r="E81" s="38">
        <f t="shared" si="8"/>
        <v>0</v>
      </c>
      <c r="T81" s="15">
        <f>T79+T80</f>
        <v>11187960</v>
      </c>
      <c r="U81" s="7"/>
      <c r="V81" s="7">
        <f>V80/2</f>
        <v>8712988.5</v>
      </c>
      <c r="W81" s="7"/>
      <c r="Y81">
        <f>890*4500</f>
        <v>4005000</v>
      </c>
    </row>
    <row r="82" spans="5:25" x14ac:dyDescent="0.25">
      <c r="I82">
        <v>4840</v>
      </c>
      <c r="J82">
        <f>I82/10.764</f>
        <v>449.64697138610182</v>
      </c>
      <c r="T82" s="7"/>
      <c r="U82" s="7"/>
      <c r="V82" s="7">
        <v>8712988.5</v>
      </c>
      <c r="W82" s="7"/>
    </row>
    <row r="83" spans="5:25" x14ac:dyDescent="0.25">
      <c r="J83">
        <v>1000</v>
      </c>
      <c r="T83" s="7"/>
      <c r="U83" s="7"/>
      <c r="V83" s="7"/>
      <c r="W83" s="7"/>
    </row>
    <row r="84" spans="5:25" x14ac:dyDescent="0.25">
      <c r="J84">
        <v>1500</v>
      </c>
      <c r="L84">
        <v>524.25</v>
      </c>
      <c r="T84" s="7"/>
      <c r="U84" s="7"/>
      <c r="V84" s="7"/>
      <c r="W84" s="7"/>
    </row>
    <row r="85" spans="5:25" x14ac:dyDescent="0.25">
      <c r="L85">
        <f>L84*10.764</f>
        <v>5643.027</v>
      </c>
      <c r="T85" s="7"/>
      <c r="U85" s="7"/>
      <c r="V85" s="7"/>
      <c r="W85" s="7"/>
    </row>
    <row r="86" spans="5:25" x14ac:dyDescent="0.25">
      <c r="U86">
        <f>17425977/2</f>
        <v>8712988.5</v>
      </c>
      <c r="V86">
        <v>441.91</v>
      </c>
      <c r="W86">
        <v>9192</v>
      </c>
      <c r="X86">
        <f>V86*W86</f>
        <v>4062036.72</v>
      </c>
    </row>
    <row r="87" spans="5:25" x14ac:dyDescent="0.25">
      <c r="V87" s="7">
        <v>141.24</v>
      </c>
      <c r="W87" s="7">
        <v>7660</v>
      </c>
      <c r="X87">
        <f t="shared" ref="X87" si="9">V87*W87</f>
        <v>1081898.4000000001</v>
      </c>
    </row>
    <row r="88" spans="5:25" x14ac:dyDescent="0.25">
      <c r="X88">
        <f>X86+X87</f>
        <v>5143935.12</v>
      </c>
    </row>
    <row r="89" spans="5:25" x14ac:dyDescent="0.25">
      <c r="L89">
        <v>5643</v>
      </c>
      <c r="N89">
        <v>3986</v>
      </c>
    </row>
    <row r="90" spans="5:25" x14ac:dyDescent="0.25">
      <c r="L90">
        <f>L89*2500</f>
        <v>14107500</v>
      </c>
      <c r="N90">
        <f>N89*1200</f>
        <v>4783200</v>
      </c>
      <c r="Q90">
        <f>N60-M48</f>
        <v>7000</v>
      </c>
      <c r="R90">
        <f>Q90+M56</f>
        <v>7984</v>
      </c>
    </row>
    <row r="91" spans="5:25" x14ac:dyDescent="0.25">
      <c r="L91">
        <f>L90*90%</f>
        <v>12696750</v>
      </c>
    </row>
    <row r="92" spans="5:25" x14ac:dyDescent="0.25">
      <c r="L92">
        <f>L90*80%</f>
        <v>11286000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dcterms:created xsi:type="dcterms:W3CDTF">2012-12-24T06:48:14Z</dcterms:created>
  <dcterms:modified xsi:type="dcterms:W3CDTF">2024-10-18T09:12:45Z</dcterms:modified>
</cp:coreProperties>
</file>