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Jyostna Jayesh Patil - SBI\"/>
    </mc:Choice>
  </mc:AlternateContent>
  <xr:revisionPtr revIDLastSave="0" documentId="13_ncr:1_{046DC377-4117-4AB2-8930-CA5B04D1632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1" i="20" l="1"/>
  <c r="S13" i="19"/>
  <c r="Y10" i="18"/>
  <c r="T18" i="17"/>
  <c r="T13" i="16"/>
  <c r="S12" i="15"/>
  <c r="V14" i="14"/>
  <c r="T12" i="13"/>
  <c r="G31" i="4" l="1"/>
  <c r="W30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3" i="4"/>
  <c r="Q23" i="4" s="1"/>
  <c r="B23" i="4" s="1"/>
  <c r="C23" i="4" s="1"/>
  <c r="D23" i="4" s="1"/>
  <c r="J23" i="4"/>
  <c r="I23" i="4"/>
  <c r="E23" i="4"/>
  <c r="H23" i="4" s="1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1" i="4"/>
  <c r="H22" i="4"/>
  <c r="G6" i="4"/>
  <c r="F21" i="4"/>
  <c r="F22" i="4"/>
  <c r="F23" i="4"/>
  <c r="G21" i="4"/>
  <c r="G22" i="4"/>
  <c r="G23" i="4"/>
  <c r="H5" i="4"/>
  <c r="F7" i="4"/>
  <c r="H4" i="4"/>
  <c r="D7" i="4"/>
  <c r="H7" i="4" s="1"/>
  <c r="G7" i="4"/>
  <c r="F4" i="4"/>
  <c r="F5" i="4"/>
  <c r="F6" i="4"/>
  <c r="G4" i="4"/>
  <c r="G5" i="4"/>
  <c r="P12" i="4"/>
  <c r="Q12" i="4" s="1"/>
  <c r="B12" i="4" s="1"/>
  <c r="C12" i="4" s="1"/>
  <c r="D12" i="4" s="1"/>
  <c r="J12" i="4"/>
  <c r="I12" i="4"/>
  <c r="E12" i="4"/>
  <c r="A12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H26" i="4" l="1"/>
  <c r="H17" i="4"/>
  <c r="F13" i="4"/>
  <c r="H18" i="4"/>
  <c r="H25" i="4"/>
  <c r="H12" i="4"/>
  <c r="F12" i="4"/>
  <c r="G12" i="4"/>
  <c r="H15" i="4"/>
  <c r="H16" i="4"/>
  <c r="H20" i="4"/>
  <c r="H27" i="4"/>
  <c r="H24" i="4"/>
  <c r="D19" i="4"/>
  <c r="H19" i="4" s="1"/>
  <c r="G19" i="4"/>
  <c r="F15" i="4"/>
  <c r="F16" i="4"/>
  <c r="F17" i="4"/>
  <c r="F18" i="4"/>
  <c r="F19" i="4"/>
  <c r="F20" i="4"/>
  <c r="F24" i="4"/>
  <c r="F25" i="4"/>
  <c r="F26" i="4"/>
  <c r="F27" i="4"/>
  <c r="G16" i="4"/>
  <c r="G18" i="4"/>
  <c r="G20" i="4"/>
  <c r="G24" i="4"/>
  <c r="G25" i="4"/>
  <c r="G26" i="4"/>
  <c r="G27" i="4"/>
  <c r="G15" i="4"/>
  <c r="G17" i="4"/>
  <c r="D10" i="4"/>
  <c r="H10" i="4" s="1"/>
  <c r="G10" i="4"/>
  <c r="F10" i="4"/>
  <c r="D11" i="4"/>
  <c r="H11" i="4" s="1"/>
  <c r="G11" i="4"/>
  <c r="D3" i="4"/>
  <c r="H3" i="4" s="1"/>
  <c r="G3" i="4"/>
  <c r="F11" i="4"/>
  <c r="F3" i="4"/>
  <c r="D13" i="4"/>
  <c r="H13" i="4" s="1"/>
  <c r="G13" i="4"/>
  <c r="R38" i="4"/>
  <c r="Q38" i="4"/>
  <c r="W48" i="4"/>
  <c r="W32" i="4"/>
  <c r="W35" i="4" s="1"/>
  <c r="W31" i="4"/>
  <c r="W39" i="4"/>
  <c r="S38" i="4" l="1"/>
  <c r="S39" i="4" s="1"/>
  <c r="S41" i="4" s="1"/>
  <c r="W33" i="4"/>
  <c r="W37" i="4"/>
  <c r="W38" i="4" s="1"/>
  <c r="W41" i="4" s="1"/>
  <c r="W44" i="4" s="1"/>
  <c r="W45" i="4" s="1"/>
  <c r="S40" i="4" l="1"/>
  <c r="W50" i="4" l="1"/>
  <c r="W46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<sst xmlns="http://schemas.openxmlformats.org/spreadsheetml/2006/main" count="49" uniqueCount="43">
  <si>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</si>
  <si>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</si>
  <si>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</si>
  <si>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</si>
  <si>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</si>
  <si>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</si>
  <si>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</si>
  <si>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</si>
  <si>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</si>
  <si>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</si>
  <si>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</si>
  <si>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</si>
  <si>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</si>
  <si>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</si>
  <si>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</si>
  <si>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</si>
  <si>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</si>
  <si>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</si>
  <si>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</si>
  <si>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</si>
  <si>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</si>
  <si>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</si>
  <si>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</si>
  <si>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</si>
  <si>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</si>
  <si>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</si>
  <si>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</si>
  <si>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</si>
  <si>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</si>
  <si>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</si>
  <si>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</si>
  <si>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</si>
  <si>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</si>
  <si>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</si>
  <si>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</si>
  <si>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</si>
  <si>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</si>
  <si>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</si>
  <si>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</si>
  <si>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</si>
  <si>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HLC CBD Belapur ) -  Jyostna Jayesh Patil ANd Jayesh Shripati Patil</t>
  </si>
  <si>
    <t>Index II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</si>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</sst>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42</xdr:row>
      <xdr:rowOff>96316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27E031-A562-4EA1-8D96-3F95FE003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76401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1</xdr:row>
      <xdr:rowOff>66675</xdr:rowOff>
    </xdr:from>
    <xdr:to>
      <xdr:col>15</xdr:col>
      <xdr:colOff>439152</xdr:colOff>
      <xdr:row>45</xdr:row>
      <xdr:rowOff>125003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481A2-6798-4BAF-9679-5A9A036FF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257175"/>
          <a:ext cx="7182852" cy="84403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210770</xdr:colOff>
      <xdr:row>46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96C480-5590-496A-BCA6-A522524D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745170" cy="87451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37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7A9D58-944E-42E4-A3DC-152152B27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7039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86928</xdr:colOff>
      <xdr:row>42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0535F4-D943-4524-A6BF-4E8D4CE92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21328" cy="6868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41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D88459-4983-44CC-9E88-2FCD9CD0C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649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41</xdr:row>
      <xdr:rowOff>172491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40738E-DDF8-4899-AE8F-0B9B5285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7459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125033</xdr:colOff>
      <xdr:row>47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F4238E-4DB1-4495-9ADB-7ED622CAF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59433" cy="7649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201244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58EEAA-8B2E-4493-8678-9B785383D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35644" cy="7821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33</xdr:row>
      <xdr:rowOff>86588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8F1281-9689-4CA5-AF15-DED4457D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61825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0</xdr:rowOff>
    </xdr:from>
    <xdr:to>
      <xdr:col>17</xdr:col>
      <xdr:colOff>115515</xdr:colOff>
      <xdr:row>37</xdr:row>
      <xdr:rowOff>181984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CAAADD-8C2E-42F9-920F-14D89E57E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650" y="0"/>
          <a:ext cx="8707065" cy="72304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429621</xdr:colOff>
      <xdr:row>47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ACB58E-11CD-43FE-964E-BD65E7C2D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35221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zoomScaleNormal="100" workbookViewId="0">
      <selection activeCell="T21" sqref="T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3" si="0">N3</f>
        <v>0</v>
      </c>
      <c r="B3" s="4">
        <f t="shared" ref="B3:B13" si="1">Q3</f>
        <v>731</v>
      </c>
      <c r="C3" s="4">
        <f>B3*1.2</f>
        <v>877.19999999999993</v>
      </c>
      <c r="D3" s="4">
        <f t="shared" ref="D3:D13" si="2">C3*1.2</f>
        <v>1052.6399999999999</v>
      </c>
      <c r="E3" s="5">
        <f t="shared" ref="E3:E13" si="3">R3</f>
        <v>14500000</v>
      </c>
      <c r="F3" s="9">
        <f t="shared" ref="F3:F13" si="4">ROUND((E3/B3),0)</f>
        <v>19836</v>
      </c>
      <c r="G3" s="9">
        <f t="shared" ref="G3:G13" si="5">ROUND((E3/C3),0)</f>
        <v>16530</v>
      </c>
      <c r="H3" s="9">
        <f t="shared" ref="H3:H13" si="6">ROUND((E3/D3),0)</f>
        <v>13775</v>
      </c>
      <c r="I3" s="4" t="e">
        <f>#REF!</f>
        <v>#REF!</v>
      </c>
      <c r="J3" s="4">
        <f t="shared" ref="J3:J13" si="7">S3</f>
        <v>0</v>
      </c>
      <c r="O3">
        <v>0</v>
      </c>
      <c r="P3">
        <f t="shared" ref="P3:Q13" si="8">O3/1.2</f>
        <v>0</v>
      </c>
      <c r="Q3">
        <v>731</v>
      </c>
      <c r="R3" s="2">
        <v>14500000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739</v>
      </c>
      <c r="C4" s="44">
        <f t="shared" ref="C4:C9" si="11">B4*1.2</f>
        <v>886.8</v>
      </c>
      <c r="D4" s="44">
        <f t="shared" ref="D4:D9" si="12">C4*1.2</f>
        <v>1064.1599999999999</v>
      </c>
      <c r="E4" s="45">
        <f t="shared" ref="E4:E9" si="13">R4</f>
        <v>14965717</v>
      </c>
      <c r="F4" s="44">
        <f t="shared" ref="F4:F9" si="14">ROUND((E4/B4),0)</f>
        <v>20251</v>
      </c>
      <c r="G4" s="44">
        <f t="shared" ref="G4:G9" si="15">ROUND((E4/C4),0)</f>
        <v>16876</v>
      </c>
      <c r="H4" s="44">
        <f t="shared" ref="H4:H9" si="16">ROUND((E4/D4),0)</f>
        <v>14063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739</v>
      </c>
      <c r="R4" s="47">
        <v>14965717</v>
      </c>
    </row>
    <row r="5" spans="1:20" s="46" customFormat="1" x14ac:dyDescent="0.25">
      <c r="A5" s="44">
        <f t="shared" si="9"/>
        <v>0</v>
      </c>
      <c r="B5" s="44">
        <f t="shared" si="10"/>
        <v>738</v>
      </c>
      <c r="C5" s="44">
        <f t="shared" si="11"/>
        <v>885.6</v>
      </c>
      <c r="D5" s="44">
        <f t="shared" si="12"/>
        <v>1062.72</v>
      </c>
      <c r="E5" s="45">
        <f t="shared" si="13"/>
        <v>15000000</v>
      </c>
      <c r="F5" s="44">
        <f t="shared" si="14"/>
        <v>20325</v>
      </c>
      <c r="G5" s="44">
        <f t="shared" si="15"/>
        <v>16938</v>
      </c>
      <c r="H5" s="44">
        <f t="shared" si="16"/>
        <v>14115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738</v>
      </c>
      <c r="R5" s="47">
        <v>15000000</v>
      </c>
    </row>
    <row r="6" spans="1:20" x14ac:dyDescent="0.25">
      <c r="A6" s="4">
        <f t="shared" si="9"/>
        <v>0</v>
      </c>
      <c r="B6" s="4">
        <f t="shared" si="10"/>
        <v>647</v>
      </c>
      <c r="C6" s="4">
        <f t="shared" si="11"/>
        <v>776.4</v>
      </c>
      <c r="D6" s="4">
        <f t="shared" si="12"/>
        <v>931.68</v>
      </c>
      <c r="E6" s="5">
        <f t="shared" si="13"/>
        <v>13000000</v>
      </c>
      <c r="F6" s="9">
        <f t="shared" si="14"/>
        <v>20093</v>
      </c>
      <c r="G6" s="9">
        <f t="shared" si="15"/>
        <v>16744</v>
      </c>
      <c r="H6" s="9">
        <f t="shared" si="16"/>
        <v>13953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647</v>
      </c>
      <c r="R6" s="2">
        <v>13000000</v>
      </c>
    </row>
    <row r="7" spans="1:20" x14ac:dyDescent="0.25">
      <c r="A7" s="4">
        <f t="shared" si="9"/>
        <v>0</v>
      </c>
      <c r="B7" s="4">
        <f t="shared" si="10"/>
        <v>1313</v>
      </c>
      <c r="C7" s="4">
        <f t="shared" si="11"/>
        <v>1575.6</v>
      </c>
      <c r="D7" s="4">
        <f t="shared" si="12"/>
        <v>1890.7199999999998</v>
      </c>
      <c r="E7" s="5">
        <f t="shared" si="13"/>
        <v>25000000</v>
      </c>
      <c r="F7" s="9">
        <f t="shared" si="14"/>
        <v>19040</v>
      </c>
      <c r="G7" s="9">
        <f t="shared" si="15"/>
        <v>15867</v>
      </c>
      <c r="H7" s="9">
        <f t="shared" si="16"/>
        <v>13222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1313</v>
      </c>
      <c r="R7" s="2">
        <v>25000000</v>
      </c>
    </row>
    <row r="8" spans="1:20" x14ac:dyDescent="0.25">
      <c r="A8" s="4">
        <f t="shared" si="9"/>
        <v>0</v>
      </c>
      <c r="B8" s="4">
        <f t="shared" si="10"/>
        <v>1078</v>
      </c>
      <c r="C8" s="4">
        <f t="shared" si="11"/>
        <v>1293.5999999999999</v>
      </c>
      <c r="D8" s="4">
        <f t="shared" si="12"/>
        <v>1552.32</v>
      </c>
      <c r="E8" s="5">
        <f t="shared" si="13"/>
        <v>17900745</v>
      </c>
      <c r="F8" s="9">
        <f t="shared" si="14"/>
        <v>16606</v>
      </c>
      <c r="G8" s="9">
        <f t="shared" si="15"/>
        <v>13838</v>
      </c>
      <c r="H8" s="9">
        <f t="shared" si="16"/>
        <v>11532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1078</v>
      </c>
      <c r="R8" s="2">
        <v>17900745</v>
      </c>
    </row>
    <row r="9" spans="1:20" x14ac:dyDescent="0.25">
      <c r="A9" s="4">
        <f t="shared" si="9"/>
        <v>0</v>
      </c>
      <c r="B9" s="4">
        <f t="shared" si="10"/>
        <v>1078</v>
      </c>
      <c r="C9" s="4">
        <f t="shared" si="11"/>
        <v>1293.5999999999999</v>
      </c>
      <c r="D9" s="4">
        <f t="shared" si="12"/>
        <v>1552.32</v>
      </c>
      <c r="E9" s="5">
        <f t="shared" si="13"/>
        <v>22893286</v>
      </c>
      <c r="F9" s="9">
        <f t="shared" si="14"/>
        <v>21237</v>
      </c>
      <c r="G9" s="9">
        <f t="shared" si="15"/>
        <v>17697</v>
      </c>
      <c r="H9" s="9">
        <f t="shared" si="16"/>
        <v>14748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1078</v>
      </c>
      <c r="R9" s="2">
        <v>22893286</v>
      </c>
    </row>
    <row r="10" spans="1:20" x14ac:dyDescent="0.25">
      <c r="A10" s="4">
        <f t="shared" si="0"/>
        <v>0</v>
      </c>
      <c r="B10" s="4">
        <f t="shared" si="1"/>
        <v>1313</v>
      </c>
      <c r="C10" s="4">
        <f t="shared" ref="C10:C13" si="19">B10*1.2</f>
        <v>1575.6</v>
      </c>
      <c r="D10" s="4">
        <f t="shared" si="2"/>
        <v>1890.7199999999998</v>
      </c>
      <c r="E10" s="5">
        <f t="shared" si="3"/>
        <v>16800000</v>
      </c>
      <c r="F10" s="9">
        <f t="shared" si="4"/>
        <v>12795</v>
      </c>
      <c r="G10" s="9">
        <f t="shared" si="5"/>
        <v>10663</v>
      </c>
      <c r="H10" s="9">
        <f t="shared" si="6"/>
        <v>8886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1313</v>
      </c>
      <c r="R10" s="2">
        <v>16800000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ref="A12" si="20">N12</f>
        <v>0</v>
      </c>
      <c r="B12" s="4">
        <f t="shared" ref="B12" si="21">Q12</f>
        <v>0</v>
      </c>
      <c r="C12" s="4">
        <f t="shared" ref="C12" si="22">B12*1.2</f>
        <v>0</v>
      </c>
      <c r="D12" s="4">
        <f t="shared" ref="D12" si="23">C12*1.2</f>
        <v>0</v>
      </c>
      <c r="E12" s="5">
        <f t="shared" ref="E12" si="24">R12</f>
        <v>0</v>
      </c>
      <c r="F12" s="9" t="e">
        <f t="shared" ref="F12" si="25">ROUND((E12/B12),0)</f>
        <v>#DIV/0!</v>
      </c>
      <c r="G12" s="9" t="e">
        <f t="shared" ref="G12" si="26">ROUND((E12/C12),0)</f>
        <v>#DIV/0!</v>
      </c>
      <c r="H12" s="9" t="e">
        <f t="shared" ref="H12" si="27">ROUND((E12/D12),0)</f>
        <v>#DIV/0!</v>
      </c>
      <c r="I12" s="4" t="e">
        <f>#REF!</f>
        <v>#REF!</v>
      </c>
      <c r="J12" s="4">
        <f t="shared" ref="J12" si="28">S12</f>
        <v>0</v>
      </c>
      <c r="O12">
        <v>0</v>
      </c>
      <c r="P12">
        <f t="shared" ref="P12" si="29">O12/1.2</f>
        <v>0</v>
      </c>
      <c r="Q12">
        <f t="shared" ref="Q12" si="30">P12/1.2</f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ht="36.75" customHeight="1" x14ac:dyDescent="0.25">
      <c r="A14" s="41" t="s">
        <v>37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</row>
    <row r="15" spans="1:20" s="46" customFormat="1" x14ac:dyDescent="0.25">
      <c r="A15" s="44">
        <f t="shared" ref="A15:A27" si="31">N15</f>
        <v>0</v>
      </c>
      <c r="B15" s="44">
        <f t="shared" ref="B15:B27" si="32">Q15</f>
        <v>1313</v>
      </c>
      <c r="C15" s="44">
        <f>B15*1.2</f>
        <v>1575.6</v>
      </c>
      <c r="D15" s="44">
        <f t="shared" ref="D15:D27" si="33">C15*1.2</f>
        <v>1890.7199999999998</v>
      </c>
      <c r="E15" s="45">
        <f t="shared" ref="E15:E27" si="34">R15</f>
        <v>30500000</v>
      </c>
      <c r="F15" s="44">
        <f t="shared" ref="F15:F27" si="35">ROUND((E15/B15),0)</f>
        <v>23229</v>
      </c>
      <c r="G15" s="44">
        <f t="shared" ref="G15:G27" si="36">ROUND((E15/C15),0)</f>
        <v>19358</v>
      </c>
      <c r="H15" s="44">
        <f t="shared" ref="H15:H27" si="37">ROUND((E15/D15),0)</f>
        <v>16131</v>
      </c>
      <c r="I15" s="44" t="e">
        <f>#REF!</f>
        <v>#REF!</v>
      </c>
      <c r="J15" s="44">
        <f t="shared" ref="J15:J27" si="38">S15</f>
        <v>0</v>
      </c>
      <c r="O15" s="46">
        <v>0</v>
      </c>
      <c r="P15" s="46">
        <f t="shared" ref="P15:Q27" si="39">O15/1.2</f>
        <v>0</v>
      </c>
      <c r="Q15" s="46">
        <v>1313</v>
      </c>
      <c r="R15" s="47">
        <v>30500000</v>
      </c>
    </row>
    <row r="16" spans="1:20" s="46" customFormat="1" x14ac:dyDescent="0.25">
      <c r="A16" s="44">
        <f t="shared" si="31"/>
        <v>0</v>
      </c>
      <c r="B16" s="44">
        <f t="shared" si="32"/>
        <v>768</v>
      </c>
      <c r="C16" s="44">
        <f t="shared" ref="C16:C27" si="40">B16*1.2</f>
        <v>921.59999999999991</v>
      </c>
      <c r="D16" s="44">
        <f t="shared" si="33"/>
        <v>1105.9199999999998</v>
      </c>
      <c r="E16" s="45">
        <f t="shared" si="34"/>
        <v>17800000</v>
      </c>
      <c r="F16" s="44">
        <f t="shared" si="35"/>
        <v>23177</v>
      </c>
      <c r="G16" s="44">
        <f t="shared" si="36"/>
        <v>19314</v>
      </c>
      <c r="H16" s="44">
        <f t="shared" si="37"/>
        <v>16095</v>
      </c>
      <c r="I16" s="44" t="e">
        <f>#REF!</f>
        <v>#REF!</v>
      </c>
      <c r="J16" s="44">
        <f t="shared" si="38"/>
        <v>0</v>
      </c>
      <c r="O16" s="46">
        <v>0</v>
      </c>
      <c r="P16" s="46">
        <f t="shared" si="39"/>
        <v>0</v>
      </c>
      <c r="Q16" s="46">
        <v>768</v>
      </c>
      <c r="R16" s="47">
        <v>17800000</v>
      </c>
    </row>
    <row r="17" spans="1:24" x14ac:dyDescent="0.25">
      <c r="A17" s="4">
        <f t="shared" si="31"/>
        <v>0</v>
      </c>
      <c r="B17" s="4">
        <f t="shared" si="32"/>
        <v>1078</v>
      </c>
      <c r="C17" s="4">
        <f t="shared" si="40"/>
        <v>1293.5999999999999</v>
      </c>
      <c r="D17" s="4">
        <f t="shared" si="33"/>
        <v>1552.32</v>
      </c>
      <c r="E17" s="5">
        <f t="shared" si="34"/>
        <v>29000000</v>
      </c>
      <c r="F17" s="9">
        <f t="shared" si="35"/>
        <v>26902</v>
      </c>
      <c r="G17" s="9">
        <f t="shared" si="36"/>
        <v>22418</v>
      </c>
      <c r="H17" s="9">
        <f t="shared" si="37"/>
        <v>18682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1078</v>
      </c>
      <c r="R17" s="2">
        <v>29000000</v>
      </c>
    </row>
    <row r="18" spans="1:24" x14ac:dyDescent="0.25">
      <c r="A18" s="4">
        <f t="shared" si="31"/>
        <v>0</v>
      </c>
      <c r="B18" s="4">
        <f t="shared" si="32"/>
        <v>720</v>
      </c>
      <c r="C18" s="4">
        <f t="shared" si="40"/>
        <v>864</v>
      </c>
      <c r="D18" s="4">
        <f t="shared" si="33"/>
        <v>1036.8</v>
      </c>
      <c r="E18" s="5">
        <f t="shared" si="34"/>
        <v>16900000</v>
      </c>
      <c r="F18" s="9">
        <f t="shared" si="35"/>
        <v>23472</v>
      </c>
      <c r="G18" s="9">
        <f t="shared" si="36"/>
        <v>19560</v>
      </c>
      <c r="H18" s="9">
        <f t="shared" si="37"/>
        <v>16300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720</v>
      </c>
      <c r="R18" s="2">
        <v>16900000</v>
      </c>
    </row>
    <row r="19" spans="1:24" x14ac:dyDescent="0.25">
      <c r="A19" s="4">
        <f t="shared" si="31"/>
        <v>0</v>
      </c>
      <c r="B19" s="4">
        <f t="shared" si="32"/>
        <v>0</v>
      </c>
      <c r="C19" s="4">
        <f t="shared" si="40"/>
        <v>0</v>
      </c>
      <c r="D19" s="4">
        <f t="shared" si="33"/>
        <v>0</v>
      </c>
      <c r="E19" s="5">
        <f t="shared" si="34"/>
        <v>0</v>
      </c>
      <c r="F19" s="9" t="e">
        <f t="shared" si="35"/>
        <v>#DIV/0!</v>
      </c>
      <c r="G19" s="9" t="e">
        <f t="shared" si="36"/>
        <v>#DIV/0!</v>
      </c>
      <c r="H19" s="9" t="e">
        <f t="shared" si="37"/>
        <v>#DIV/0!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f t="shared" si="39"/>
        <v>0</v>
      </c>
      <c r="R19" s="2">
        <v>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ref="A21:A23" si="41">N21</f>
        <v>0</v>
      </c>
      <c r="B21" s="4">
        <f t="shared" ref="B21:B23" si="42">Q21</f>
        <v>0</v>
      </c>
      <c r="C21" s="4">
        <f t="shared" ref="C21:C23" si="43">B21*1.2</f>
        <v>0</v>
      </c>
      <c r="D21" s="4">
        <f t="shared" ref="D21:D23" si="44">C21*1.2</f>
        <v>0</v>
      </c>
      <c r="E21" s="5">
        <f t="shared" ref="E21:E23" si="45">R21</f>
        <v>0</v>
      </c>
      <c r="F21" s="9" t="e">
        <f t="shared" ref="F21:F23" si="46">ROUND((E21/B21),0)</f>
        <v>#DIV/0!</v>
      </c>
      <c r="G21" s="9" t="e">
        <f t="shared" ref="G21:G23" si="47">ROUND((E21/C21),0)</f>
        <v>#DIV/0!</v>
      </c>
      <c r="H21" s="9" t="e">
        <f t="shared" ref="H21:H23" si="48">ROUND((E21/D21),0)</f>
        <v>#DIV/0!</v>
      </c>
      <c r="I21" s="4" t="e">
        <f>#REF!</f>
        <v>#REF!</v>
      </c>
      <c r="J21" s="4">
        <f t="shared" ref="J21:J23" si="49">S21</f>
        <v>0</v>
      </c>
      <c r="O21">
        <v>0</v>
      </c>
      <c r="P21">
        <f t="shared" ref="P21:P23" si="50">O21/1.2</f>
        <v>0</v>
      </c>
      <c r="Q21">
        <f t="shared" ref="Q21:Q23" si="51">P21/1.2</f>
        <v>0</v>
      </c>
      <c r="R21" s="2">
        <v>0</v>
      </c>
    </row>
    <row r="22" spans="1:24" x14ac:dyDescent="0.25">
      <c r="A22" s="4">
        <f t="shared" si="41"/>
        <v>0</v>
      </c>
      <c r="B22" s="4">
        <f t="shared" si="42"/>
        <v>0</v>
      </c>
      <c r="C22" s="4">
        <f t="shared" si="43"/>
        <v>0</v>
      </c>
      <c r="D22" s="4">
        <f t="shared" si="44"/>
        <v>0</v>
      </c>
      <c r="E22" s="5">
        <f t="shared" si="45"/>
        <v>0</v>
      </c>
      <c r="F22" s="9" t="e">
        <f t="shared" si="46"/>
        <v>#DIV/0!</v>
      </c>
      <c r="G22" s="9" t="e">
        <f t="shared" si="47"/>
        <v>#DIV/0!</v>
      </c>
      <c r="H22" s="9" t="e">
        <f t="shared" si="48"/>
        <v>#DIV/0!</v>
      </c>
      <c r="I22" s="4" t="e">
        <f>#REF!</f>
        <v>#REF!</v>
      </c>
      <c r="J22" s="4">
        <f t="shared" si="49"/>
        <v>0</v>
      </c>
      <c r="O22">
        <v>0</v>
      </c>
      <c r="P22">
        <f t="shared" si="50"/>
        <v>0</v>
      </c>
      <c r="Q22">
        <f t="shared" si="51"/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31"/>
        <v>0</v>
      </c>
      <c r="B24" s="4">
        <f t="shared" si="32"/>
        <v>0</v>
      </c>
      <c r="C24" s="4">
        <f t="shared" si="40"/>
        <v>0</v>
      </c>
      <c r="D24" s="4">
        <f t="shared" si="33"/>
        <v>0</v>
      </c>
      <c r="E24" s="5">
        <f t="shared" si="34"/>
        <v>0</v>
      </c>
      <c r="F24" s="9" t="e">
        <f t="shared" si="35"/>
        <v>#DIV/0!</v>
      </c>
      <c r="G24" s="9" t="e">
        <f t="shared" si="36"/>
        <v>#DIV/0!</v>
      </c>
      <c r="H24" s="9" t="e">
        <f t="shared" si="37"/>
        <v>#DIV/0!</v>
      </c>
      <c r="I24" s="4" t="e">
        <f>#REF!</f>
        <v>#REF!</v>
      </c>
      <c r="J24" s="4">
        <f t="shared" si="38"/>
        <v>0</v>
      </c>
      <c r="O24">
        <v>0</v>
      </c>
      <c r="P24">
        <f t="shared" si="39"/>
        <v>0</v>
      </c>
      <c r="Q24">
        <f t="shared" si="39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22000</v>
      </c>
      <c r="X28" s="20" t="s">
        <v>39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S30" s="10"/>
      <c r="T30" s="10"/>
      <c r="U30" s="17" t="s">
        <v>15</v>
      </c>
      <c r="V30" s="18"/>
      <c r="W30" s="19">
        <f>W28-W29</f>
        <v>19500</v>
      </c>
      <c r="X30" s="22"/>
    </row>
    <row r="31" spans="1:24" ht="15.75" x14ac:dyDescent="0.25">
      <c r="E31" t="s">
        <v>41</v>
      </c>
      <c r="F31" s="7">
        <v>122.015</v>
      </c>
      <c r="G31" s="6">
        <f>F31*10.764</f>
        <v>1313.3694599999999</v>
      </c>
      <c r="H31" s="6"/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S32" s="10"/>
      <c r="T32" s="10"/>
      <c r="U32" s="17" t="s">
        <v>17</v>
      </c>
      <c r="V32" s="23"/>
      <c r="W32" s="24">
        <f>X32-X33</f>
        <v>-5</v>
      </c>
      <c r="X32" s="25">
        <v>2024</v>
      </c>
    </row>
    <row r="33" spans="15:25" ht="15.75" x14ac:dyDescent="0.25">
      <c r="S33" s="10"/>
      <c r="T33" s="10"/>
      <c r="U33" s="17" t="s">
        <v>18</v>
      </c>
      <c r="V33" s="23"/>
      <c r="W33" s="24">
        <f>W34-W32</f>
        <v>65</v>
      </c>
      <c r="X33" s="31">
        <v>2029</v>
      </c>
      <c r="Y33" t="s">
        <v>42</v>
      </c>
    </row>
    <row r="34" spans="15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15:25" ht="39" customHeight="1" x14ac:dyDescent="0.25">
      <c r="P35" s="42" t="s">
        <v>40</v>
      </c>
      <c r="Q35" s="42"/>
      <c r="R35" s="42"/>
      <c r="S35" s="42"/>
      <c r="T35" s="43"/>
      <c r="U35" s="21" t="s">
        <v>20</v>
      </c>
      <c r="V35" s="23"/>
      <c r="W35" s="24">
        <f>90*W32/W34</f>
        <v>-7.5</v>
      </c>
      <c r="X35" s="24"/>
    </row>
    <row r="36" spans="15:25" ht="15.75" x14ac:dyDescent="0.25">
      <c r="U36" s="17"/>
      <c r="V36" s="26"/>
      <c r="W36" s="27">
        <v>0</v>
      </c>
      <c r="X36" s="27"/>
    </row>
    <row r="37" spans="15:25" ht="15.75" x14ac:dyDescent="0.25">
      <c r="P37" s="14" t="s">
        <v>31</v>
      </c>
      <c r="Q37" s="14" t="s">
        <v>32</v>
      </c>
      <c r="R37" s="14" t="s">
        <v>33</v>
      </c>
      <c r="S37" s="14" t="s">
        <v>34</v>
      </c>
      <c r="T37" s="12"/>
      <c r="U37" s="17" t="s">
        <v>21</v>
      </c>
      <c r="V37" s="18"/>
      <c r="W37" s="19">
        <f>W31*W36</f>
        <v>0</v>
      </c>
      <c r="X37" s="22"/>
    </row>
    <row r="38" spans="15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2500</v>
      </c>
      <c r="X38" s="22"/>
    </row>
    <row r="39" spans="15:25" ht="15.75" x14ac:dyDescent="0.25">
      <c r="R39" s="6" t="s">
        <v>34</v>
      </c>
      <c r="S39" s="16">
        <f>SUM(S38:S38)</f>
        <v>0</v>
      </c>
      <c r="U39" s="17" t="s">
        <v>15</v>
      </c>
      <c r="V39" s="18"/>
      <c r="W39" s="19">
        <f>W30</f>
        <v>19500</v>
      </c>
      <c r="X39" s="22"/>
    </row>
    <row r="40" spans="15:25" ht="15.75" x14ac:dyDescent="0.25">
      <c r="R40" s="6" t="s">
        <v>25</v>
      </c>
      <c r="S40" s="16">
        <f>S39*90%</f>
        <v>0</v>
      </c>
      <c r="U40" s="23"/>
      <c r="V40" s="18"/>
      <c r="W40" s="19"/>
      <c r="X40" s="22"/>
    </row>
    <row r="41" spans="15:25" ht="15.75" x14ac:dyDescent="0.25">
      <c r="R41" s="6" t="s">
        <v>35</v>
      </c>
      <c r="S41" s="16">
        <f>S39*80%</f>
        <v>0</v>
      </c>
      <c r="U41" s="28" t="s">
        <v>23</v>
      </c>
      <c r="V41" s="29"/>
      <c r="W41" s="20">
        <f>W39+W38</f>
        <v>22000</v>
      </c>
      <c r="X41" s="22"/>
    </row>
    <row r="42" spans="15:25" ht="15.75" x14ac:dyDescent="0.25">
      <c r="S42" s="10"/>
      <c r="T42" s="10"/>
      <c r="U42" s="23"/>
      <c r="V42" s="23"/>
      <c r="W42" s="24"/>
      <c r="X42" s="24"/>
    </row>
    <row r="43" spans="15:25" ht="15.75" x14ac:dyDescent="0.25">
      <c r="S43" s="10"/>
      <c r="T43" s="10"/>
      <c r="U43" s="28" t="s">
        <v>38</v>
      </c>
      <c r="V43" s="30"/>
      <c r="W43" s="25">
        <v>1313</v>
      </c>
      <c r="X43" s="24"/>
    </row>
    <row r="44" spans="15:25" ht="15.75" x14ac:dyDescent="0.25">
      <c r="P44" s="13" t="s">
        <v>30</v>
      </c>
      <c r="S44" s="10"/>
      <c r="T44" s="11"/>
      <c r="U44" s="17" t="s">
        <v>24</v>
      </c>
      <c r="V44" s="31"/>
      <c r="W44" s="32">
        <f>W41*W43+X45</f>
        <v>28886000</v>
      </c>
      <c r="X44" s="33"/>
    </row>
    <row r="45" spans="15:25" ht="15.75" x14ac:dyDescent="0.25">
      <c r="S45" s="11"/>
      <c r="T45" s="10"/>
      <c r="U45" s="17" t="s">
        <v>25</v>
      </c>
      <c r="V45" s="23"/>
      <c r="W45" s="34">
        <f>W44*0.98</f>
        <v>28308280</v>
      </c>
      <c r="X45" s="35"/>
    </row>
    <row r="46" spans="15:25" ht="15.75" x14ac:dyDescent="0.25">
      <c r="S46" s="10"/>
      <c r="T46" s="10"/>
      <c r="U46" s="17" t="s">
        <v>26</v>
      </c>
      <c r="V46" s="23"/>
      <c r="W46" s="34">
        <f>W44*0.8</f>
        <v>23108800</v>
      </c>
      <c r="X46" s="34"/>
    </row>
    <row r="47" spans="15:25" ht="15.75" x14ac:dyDescent="0.25">
      <c r="O47" s="10"/>
      <c r="P47" s="10"/>
      <c r="Q47" s="10"/>
      <c r="R47" s="10"/>
      <c r="S47" s="10"/>
      <c r="T47" s="10"/>
      <c r="U47" s="17"/>
      <c r="V47" s="23"/>
      <c r="W47" s="36"/>
      <c r="X47" s="24"/>
    </row>
    <row r="48" spans="15:25" ht="15.75" x14ac:dyDescent="0.25">
      <c r="U48" s="37" t="s">
        <v>27</v>
      </c>
      <c r="V48" s="38"/>
      <c r="W48" s="39">
        <f>W29*W43</f>
        <v>3282500</v>
      </c>
      <c r="X48" s="39"/>
    </row>
    <row r="49" spans="21:24" ht="15.75" x14ac:dyDescent="0.25">
      <c r="U49" s="17" t="s">
        <v>28</v>
      </c>
      <c r="V49" s="23"/>
      <c r="W49" s="36"/>
      <c r="X49" s="36"/>
    </row>
    <row r="50" spans="21:24" ht="15.75" x14ac:dyDescent="0.25">
      <c r="U50" s="40" t="s">
        <v>29</v>
      </c>
      <c r="V50" s="36"/>
      <c r="W50" s="34">
        <f>W44*0.025/12</f>
        <v>60179.166666666664</v>
      </c>
      <c r="X50" s="34"/>
    </row>
  </sheetData>
  <mergeCells count="3">
    <mergeCell ref="A14:R14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O14" sqref="O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T13" sqref="T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T44"/>
  <sheetViews>
    <sheetView zoomScaleNormal="100" workbookViewId="0">
      <selection activeCell="T13" sqref="T13"/>
    </sheetView>
  </sheetViews>
  <sheetFormatPr defaultRowHeight="15" x14ac:dyDescent="0.25"/>
  <sheetData>
    <row r="12" spans="19:20" x14ac:dyDescent="0.25">
      <c r="S12">
        <v>67.867999999999995</v>
      </c>
      <c r="T12">
        <f>S12*10.764</f>
        <v>730.53115199999991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U14:V14"/>
  <sheetViews>
    <sheetView topLeftCell="A6" workbookViewId="0">
      <selection activeCell="V15" sqref="V15"/>
    </sheetView>
  </sheetViews>
  <sheetFormatPr defaultRowHeight="15" x14ac:dyDescent="0.25"/>
  <sheetData>
    <row r="14" spans="21:22" x14ac:dyDescent="0.25">
      <c r="U14">
        <v>68.608000000000004</v>
      </c>
      <c r="V14">
        <f>U14*10.764</f>
        <v>738.49651200000005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2"/>
  <sheetViews>
    <sheetView zoomScaleNormal="100" workbookViewId="0">
      <selection activeCell="S13" sqref="S13"/>
    </sheetView>
  </sheetViews>
  <sheetFormatPr defaultRowHeight="15" x14ac:dyDescent="0.25"/>
  <sheetData>
    <row r="2" spans="1:19" x14ac:dyDescent="0.25">
      <c r="A2" s="6"/>
    </row>
    <row r="12" spans="1:19" x14ac:dyDescent="0.25">
      <c r="R12">
        <v>68.608000000000004</v>
      </c>
      <c r="S12">
        <f>R12*10.764</f>
        <v>738.49651200000005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3:T19"/>
  <sheetViews>
    <sheetView zoomScaleNormal="100" workbookViewId="0">
      <selection activeCell="T13" sqref="T13"/>
    </sheetView>
  </sheetViews>
  <sheetFormatPr defaultRowHeight="15" x14ac:dyDescent="0.25"/>
  <sheetData>
    <row r="13" spans="19:20" x14ac:dyDescent="0.25">
      <c r="S13">
        <v>60.143000000000001</v>
      </c>
      <c r="T13">
        <f>S13*10.764</f>
        <v>647.37925199999995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8:T18"/>
  <sheetViews>
    <sheetView topLeftCell="A7" zoomScaleNormal="100" workbookViewId="0">
      <selection activeCell="T19" sqref="T19"/>
    </sheetView>
  </sheetViews>
  <sheetFormatPr defaultRowHeight="15" x14ac:dyDescent="0.25"/>
  <sheetData>
    <row r="18" spans="19:20" x14ac:dyDescent="0.25">
      <c r="S18">
        <v>122.015</v>
      </c>
      <c r="T18">
        <f>S18*10.764</f>
        <v>1313.3694599999999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0:Y10"/>
  <sheetViews>
    <sheetView topLeftCell="F1" zoomScaleNormal="100" workbookViewId="0">
      <selection activeCell="Y11" sqref="Y11"/>
    </sheetView>
  </sheetViews>
  <sheetFormatPr defaultRowHeight="15" x14ac:dyDescent="0.25"/>
  <sheetData>
    <row r="10" spans="24:25" x14ac:dyDescent="0.25">
      <c r="X10">
        <v>100.145</v>
      </c>
      <c r="Y10">
        <f>X10*10.764</f>
        <v>1077.9607799999999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3"/>
  <sheetViews>
    <sheetView workbookViewId="0">
      <selection activeCell="S14" sqref="S14"/>
    </sheetView>
  </sheetViews>
  <sheetFormatPr defaultRowHeight="15" x14ac:dyDescent="0.25"/>
  <sheetData>
    <row r="1" spans="1:19" x14ac:dyDescent="0.25">
      <c r="A1" s="6"/>
    </row>
    <row r="13" spans="1:19" x14ac:dyDescent="0.25">
      <c r="R13">
        <v>100.145</v>
      </c>
      <c r="S13">
        <f>R13*10.764</f>
        <v>1077.9607799999999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T11:U11"/>
  <sheetViews>
    <sheetView zoomScaleNormal="100" workbookViewId="0">
      <selection activeCell="U12" sqref="U12"/>
    </sheetView>
  </sheetViews>
  <sheetFormatPr defaultRowHeight="15" x14ac:dyDescent="0.25"/>
  <sheetData>
    <row r="11" spans="20:21" x14ac:dyDescent="0.25">
      <c r="T11">
        <v>122.015</v>
      </c>
      <c r="U11">
        <f>T11*10.764</f>
        <v>1313.3694599999999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2024-10-17T06:56:36Z</dcterms:modified>
</cp:coreProperties>
</file>