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4\ABHAY GOPAL NAKHATE - SBI\"/>
    </mc:Choice>
  </mc:AlternateContent>
  <xr:revisionPtr revIDLastSave="0" documentId="13_ncr:1_{6BCA8335-A6E5-4DE5-8246-A7F60512BADF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34" i="4" l="1"/>
  <c r="T18" i="23" l="1"/>
  <c r="S18" i="23"/>
  <c r="P13" i="22"/>
  <c r="R18" i="20"/>
  <c r="R16" i="19"/>
  <c r="X20" i="18"/>
  <c r="S22" i="17"/>
  <c r="R22" i="17"/>
  <c r="S15" i="16"/>
  <c r="R15" i="16"/>
  <c r="G32" i="4" l="1"/>
  <c r="G34" i="4" s="1"/>
  <c r="W31" i="4" l="1"/>
  <c r="P9" i="4" l="1"/>
  <c r="B9" i="4" s="1"/>
  <c r="C9" i="4" s="1"/>
  <c r="D9" i="4" s="1"/>
  <c r="J9" i="4"/>
  <c r="I9" i="4"/>
  <c r="E9" i="4"/>
  <c r="H9" i="4" s="1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8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l="1"/>
  <c r="W46" i="4" s="1"/>
  <c r="X45" i="4"/>
  <c r="S41" i="4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<sst xmlns="http://schemas.openxmlformats.org/spreadsheetml/2006/main" count="50" uniqueCount="44">
  <si>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</si>
  <si>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</si>
  <si>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</si>
  <si>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</si>
  <si>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</si>
  <si>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</si>
  <si>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</si>
  <si>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</si>
  <si>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</si>
  <si>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</si>
  <si>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</si>
  <si>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</si>
  <si>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</si>
  <si>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</si>
  <si>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</si>
  <si>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</si>
  <si>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</si>
  <si>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</si>
  <si>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</si>
  <si>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</si>
  <si>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</si>
  <si>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</si>
  <si>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</si>
  <si>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</si>
  <si>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</si>
  <si>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</si>
  <si>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</si>
  <si>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</si>
  <si>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</si>
  <si>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</si>
  <si>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</si>
  <si>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</si>
  <si>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</si>
  <si>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</si>
  <si>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</si>
  <si>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</si>
  <si>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</si>
  <si>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</si>
  <si>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</si>
  <si>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</si>
  <si>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Bal</t>
  </si>
  <si>
    <t>As per Rera</t>
  </si>
  <si>
    <t>State Bank of India ( RACPC Sion ) -  MR. ABHAY GOPAL NAKHATE AND MRS. ADITI ABHAY NAKHATE</t>
  </si>
  <si>
    <t xml:space="preserve">FMV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</si>
</sst>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43" fontId="11" fillId="0" borderId="1" xfId="0" applyNumberFormat="1" applyFont="1" applyBorder="1"/>
    <xf numFmtId="43" fontId="12" fillId="3" borderId="0" xfId="0" applyNumberFormat="1" applyFon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239009</xdr:colOff>
      <xdr:row>49</xdr:row>
      <xdr:rowOff>58397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0178C2-B7C4-43B3-BA66-FA53BBF9D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335009" cy="89356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220297</xdr:colOff>
      <xdr:row>34</xdr:row>
      <xdr:rowOff>134273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3DAE5C-CF91-48F8-B9C1-4F486B25C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54697" cy="661127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0</xdr:row>
      <xdr:rowOff>0</xdr:rowOff>
    </xdr:from>
    <xdr:to>
      <xdr:col>15</xdr:col>
      <xdr:colOff>277436</xdr:colOff>
      <xdr:row>34</xdr:row>
      <xdr:rowOff>48536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96AFFD-979B-4909-93B6-4A3D3593E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0"/>
          <a:ext cx="8678486" cy="65255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11</xdr:col>
      <xdr:colOff>219956</xdr:colOff>
      <xdr:row>49</xdr:row>
      <xdr:rowOff>58301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AB824C-7D03-423B-B739-6E82858DA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6315956" cy="82498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10</xdr:col>
      <xdr:colOff>372378</xdr:colOff>
      <xdr:row>43</xdr:row>
      <xdr:rowOff>182117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F47C8A-D178-4D39-8D73-E85C20D17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468378" cy="81831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38</xdr:row>
      <xdr:rowOff>134306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E13B89-6121-4C1B-802C-4E1593C95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684943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163139</xdr:colOff>
      <xdr:row>41</xdr:row>
      <xdr:rowOff>58062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553258-318C-46AB-AE0A-568D7DE8B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97539" cy="653506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77402</xdr:colOff>
      <xdr:row>36</xdr:row>
      <xdr:rowOff>153378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4CE2FE-CDEA-4E21-95CF-34BE017AA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11802" cy="701137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29770</xdr:colOff>
      <xdr:row>44</xdr:row>
      <xdr:rowOff>67828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49A644-5014-4EDA-AF5B-15B1D5A0A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564170" cy="825932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67875</xdr:colOff>
      <xdr:row>44</xdr:row>
      <xdr:rowOff>1143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E94DC2-0C83-4D25-8679-B70E5EE4F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02275" cy="819264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134560</xdr:colOff>
      <xdr:row>37</xdr:row>
      <xdr:rowOff>67642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BF6BF4-6884-4204-B65F-9F4AA17C1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68960" cy="69256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8" zoomScaleNormal="100" workbookViewId="0">
      <selection activeCell="V53" sqref="V5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7.42578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6" t="s">
        <v>35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711</v>
      </c>
      <c r="C3" s="4">
        <f>B3*1.2</f>
        <v>853.19999999999993</v>
      </c>
      <c r="D3" s="4">
        <f t="shared" ref="D3:D14" si="2">C3*1.2</f>
        <v>1023.8399999999999</v>
      </c>
      <c r="E3" s="5">
        <f t="shared" ref="E3:E14" si="3">R3</f>
        <v>14379170</v>
      </c>
      <c r="F3" s="9">
        <f t="shared" ref="F3:F14" si="4">ROUND((E3/B3),0)</f>
        <v>20224</v>
      </c>
      <c r="G3" s="9">
        <f t="shared" ref="G3:G14" si="5">ROUND((E3/C3),0)</f>
        <v>16853</v>
      </c>
      <c r="H3" s="9">
        <f t="shared" ref="H3:H14" si="6">ROUND((E3/D3),0)</f>
        <v>14044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711</v>
      </c>
      <c r="R3" s="2">
        <v>14379170</v>
      </c>
    </row>
    <row r="4" spans="1:20" x14ac:dyDescent="0.25">
      <c r="A4" s="4">
        <f t="shared" ref="A4:A9" si="9">N4</f>
        <v>0</v>
      </c>
      <c r="B4" s="4">
        <f t="shared" ref="B4:B9" si="10">Q4</f>
        <v>894</v>
      </c>
      <c r="C4" s="4">
        <f t="shared" ref="C4:C9" si="11">B4*1.2</f>
        <v>1072.8</v>
      </c>
      <c r="D4" s="4">
        <f t="shared" ref="D4:D9" si="12">C4*1.2</f>
        <v>1287.3599999999999</v>
      </c>
      <c r="E4" s="5">
        <f t="shared" ref="E4:E9" si="13">R4</f>
        <v>18829505</v>
      </c>
      <c r="F4" s="9">
        <f t="shared" ref="F4:F9" si="14">ROUND((E4/B4),0)</f>
        <v>21062</v>
      </c>
      <c r="G4" s="9">
        <f t="shared" ref="G4:G9" si="15">ROUND((E4/C4),0)</f>
        <v>17552</v>
      </c>
      <c r="H4" s="9">
        <f t="shared" ref="H4:H9" si="16">ROUND((E4/D4),0)</f>
        <v>14626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894</v>
      </c>
      <c r="R4" s="2">
        <v>18829505</v>
      </c>
    </row>
    <row r="5" spans="1:20" x14ac:dyDescent="0.25">
      <c r="A5" s="4">
        <f t="shared" si="9"/>
        <v>0</v>
      </c>
      <c r="B5" s="4">
        <f t="shared" si="10"/>
        <v>595</v>
      </c>
      <c r="C5" s="4">
        <f t="shared" si="11"/>
        <v>714</v>
      </c>
      <c r="D5" s="4">
        <f t="shared" si="12"/>
        <v>856.8</v>
      </c>
      <c r="E5" s="5">
        <f t="shared" si="13"/>
        <v>12292971</v>
      </c>
      <c r="F5" s="9">
        <f t="shared" si="14"/>
        <v>20660</v>
      </c>
      <c r="G5" s="9">
        <f t="shared" si="15"/>
        <v>17217</v>
      </c>
      <c r="H5" s="9">
        <f t="shared" si="16"/>
        <v>14348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595</v>
      </c>
      <c r="R5" s="2">
        <v>12292971</v>
      </c>
    </row>
    <row r="6" spans="1:20" s="44" customFormat="1" x14ac:dyDescent="0.25">
      <c r="A6" s="42">
        <f t="shared" si="9"/>
        <v>0</v>
      </c>
      <c r="B6" s="42">
        <f t="shared" si="10"/>
        <v>672</v>
      </c>
      <c r="C6" s="42">
        <f t="shared" si="11"/>
        <v>806.4</v>
      </c>
      <c r="D6" s="42">
        <f t="shared" si="12"/>
        <v>967.68</v>
      </c>
      <c r="E6" s="43">
        <f t="shared" si="13"/>
        <v>14944584</v>
      </c>
      <c r="F6" s="42">
        <f t="shared" si="14"/>
        <v>22239</v>
      </c>
      <c r="G6" s="42">
        <f t="shared" si="15"/>
        <v>18532</v>
      </c>
      <c r="H6" s="42">
        <f t="shared" si="16"/>
        <v>15444</v>
      </c>
      <c r="I6" s="42" t="e">
        <f>#REF!</f>
        <v>#REF!</v>
      </c>
      <c r="J6" s="42">
        <f t="shared" si="17"/>
        <v>0</v>
      </c>
      <c r="O6" s="44">
        <v>0</v>
      </c>
      <c r="P6" s="44">
        <f t="shared" si="18"/>
        <v>0</v>
      </c>
      <c r="Q6" s="44">
        <v>672</v>
      </c>
      <c r="R6" s="45">
        <v>14944584</v>
      </c>
    </row>
    <row r="7" spans="1:20" s="44" customFormat="1" x14ac:dyDescent="0.25">
      <c r="A7" s="42">
        <f t="shared" si="9"/>
        <v>0</v>
      </c>
      <c r="B7" s="42">
        <f t="shared" si="10"/>
        <v>666</v>
      </c>
      <c r="C7" s="42">
        <f t="shared" si="11"/>
        <v>799.19999999999993</v>
      </c>
      <c r="D7" s="42">
        <f t="shared" si="12"/>
        <v>959.03999999999985</v>
      </c>
      <c r="E7" s="43">
        <f t="shared" si="13"/>
        <v>15419327</v>
      </c>
      <c r="F7" s="42">
        <f t="shared" si="14"/>
        <v>23152</v>
      </c>
      <c r="G7" s="42">
        <f t="shared" si="15"/>
        <v>19293</v>
      </c>
      <c r="H7" s="42">
        <f t="shared" si="16"/>
        <v>16078</v>
      </c>
      <c r="I7" s="42" t="e">
        <f>#REF!</f>
        <v>#REF!</v>
      </c>
      <c r="J7" s="42">
        <f t="shared" si="17"/>
        <v>0</v>
      </c>
      <c r="O7" s="44">
        <v>0</v>
      </c>
      <c r="P7" s="44">
        <f t="shared" si="18"/>
        <v>0</v>
      </c>
      <c r="Q7" s="44">
        <v>666</v>
      </c>
      <c r="R7" s="45">
        <v>15419327</v>
      </c>
    </row>
    <row r="8" spans="1:20" x14ac:dyDescent="0.25">
      <c r="A8" s="4">
        <f t="shared" si="9"/>
        <v>0</v>
      </c>
      <c r="B8" s="4">
        <f t="shared" si="10"/>
        <v>516</v>
      </c>
      <c r="C8" s="4">
        <f t="shared" si="11"/>
        <v>619.19999999999993</v>
      </c>
      <c r="D8" s="4">
        <f t="shared" si="12"/>
        <v>743.03999999999985</v>
      </c>
      <c r="E8" s="5">
        <f t="shared" si="13"/>
        <v>11271474</v>
      </c>
      <c r="F8" s="9">
        <f t="shared" si="14"/>
        <v>21844</v>
      </c>
      <c r="G8" s="9">
        <f t="shared" si="15"/>
        <v>18203</v>
      </c>
      <c r="H8" s="9">
        <f t="shared" si="16"/>
        <v>15169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v>516</v>
      </c>
      <c r="R8" s="2">
        <v>11271474</v>
      </c>
    </row>
    <row r="9" spans="1:20" x14ac:dyDescent="0.25">
      <c r="A9" s="4">
        <f t="shared" si="9"/>
        <v>0</v>
      </c>
      <c r="B9" s="4">
        <f t="shared" si="10"/>
        <v>670</v>
      </c>
      <c r="C9" s="4">
        <f t="shared" si="11"/>
        <v>804</v>
      </c>
      <c r="D9" s="4">
        <f t="shared" si="12"/>
        <v>964.8</v>
      </c>
      <c r="E9" s="5">
        <f t="shared" si="13"/>
        <v>13782822</v>
      </c>
      <c r="F9" s="9">
        <f t="shared" si="14"/>
        <v>20571</v>
      </c>
      <c r="G9" s="9">
        <f t="shared" si="15"/>
        <v>17143</v>
      </c>
      <c r="H9" s="9">
        <f t="shared" si="16"/>
        <v>14286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v>670</v>
      </c>
      <c r="R9" s="2">
        <v>13782822</v>
      </c>
    </row>
    <row r="10" spans="1:20" x14ac:dyDescent="0.25">
      <c r="A10" s="4">
        <f t="shared" si="0"/>
        <v>0</v>
      </c>
      <c r="B10" s="4">
        <f t="shared" si="1"/>
        <v>894</v>
      </c>
      <c r="C10" s="4">
        <f t="shared" ref="C10:C14" si="19">B10*1.2</f>
        <v>1072.8</v>
      </c>
      <c r="D10" s="4">
        <f t="shared" si="2"/>
        <v>1287.3599999999999</v>
      </c>
      <c r="E10" s="5">
        <f t="shared" si="3"/>
        <v>19161216</v>
      </c>
      <c r="F10" s="9">
        <f t="shared" si="4"/>
        <v>21433</v>
      </c>
      <c r="G10" s="9">
        <f t="shared" si="5"/>
        <v>17861</v>
      </c>
      <c r="H10" s="9">
        <f t="shared" si="6"/>
        <v>14884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894</v>
      </c>
      <c r="R10" s="2">
        <v>19161216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19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0">N13</f>
        <v>0</v>
      </c>
      <c r="B13" s="4">
        <f t="shared" ref="B13" si="21">Q13</f>
        <v>0</v>
      </c>
      <c r="C13" s="4">
        <f t="shared" ref="C13" si="22">B13*1.2</f>
        <v>0</v>
      </c>
      <c r="D13" s="4">
        <f t="shared" ref="D13" si="23">C13*1.2</f>
        <v>0</v>
      </c>
      <c r="E13" s="5">
        <f t="shared" ref="E13" si="24">R13</f>
        <v>0</v>
      </c>
      <c r="F13" s="9" t="e">
        <f t="shared" ref="F13" si="25">ROUND((E13/B13),0)</f>
        <v>#DIV/0!</v>
      </c>
      <c r="G13" s="9" t="e">
        <f t="shared" ref="G13" si="26">ROUND((E13/C13),0)</f>
        <v>#DIV/0!</v>
      </c>
      <c r="H13" s="9" t="e">
        <f t="shared" ref="H13" si="27">ROUND((E13/D13),0)</f>
        <v>#DIV/0!</v>
      </c>
      <c r="I13" s="4" t="e">
        <f>#REF!</f>
        <v>#REF!</v>
      </c>
      <c r="J13" s="4">
        <f t="shared" ref="J13" si="28">S13</f>
        <v>0</v>
      </c>
      <c r="O13">
        <v>0</v>
      </c>
      <c r="P13">
        <f t="shared" ref="P13" si="29">O13/1.2</f>
        <v>0</v>
      </c>
      <c r="Q13">
        <f t="shared" ref="Q13" si="30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6" t="s">
        <v>36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</row>
    <row r="16" spans="1:20" x14ac:dyDescent="0.25">
      <c r="A16" s="4">
        <f t="shared" ref="A16:A28" si="31">N16</f>
        <v>0</v>
      </c>
      <c r="B16" s="4">
        <f t="shared" ref="B16:B28" si="32">Q16</f>
        <v>991</v>
      </c>
      <c r="C16" s="4">
        <f>B16*1.2</f>
        <v>1189.2</v>
      </c>
      <c r="D16" s="4">
        <f t="shared" ref="D16:D28" si="33">C16*1.2</f>
        <v>1427.04</v>
      </c>
      <c r="E16" s="5">
        <f t="shared" ref="E16:E28" si="34">R16</f>
        <v>23000000</v>
      </c>
      <c r="F16" s="9">
        <f t="shared" ref="F16:F28" si="35">ROUND((E16/B16),0)</f>
        <v>23209</v>
      </c>
      <c r="G16" s="9">
        <f t="shared" ref="G16:G28" si="36">ROUND((E16/C16),0)</f>
        <v>19341</v>
      </c>
      <c r="H16" s="9">
        <f t="shared" ref="H16:H28" si="37">ROUND((E16/D16),0)</f>
        <v>16117</v>
      </c>
      <c r="I16" s="4" t="e">
        <f>#REF!</f>
        <v>#REF!</v>
      </c>
      <c r="J16" s="4">
        <f t="shared" ref="J16:J28" si="38">S16</f>
        <v>0</v>
      </c>
      <c r="O16">
        <v>0</v>
      </c>
      <c r="P16">
        <f t="shared" ref="P16:Q28" si="39">O16/1.2</f>
        <v>0</v>
      </c>
      <c r="Q16">
        <v>991</v>
      </c>
      <c r="R16" s="2">
        <v>23000000</v>
      </c>
    </row>
    <row r="17" spans="1:24" s="44" customFormat="1" x14ac:dyDescent="0.25">
      <c r="A17" s="42">
        <f t="shared" si="31"/>
        <v>0</v>
      </c>
      <c r="B17" s="42">
        <f t="shared" si="32"/>
        <v>515</v>
      </c>
      <c r="C17" s="42">
        <f t="shared" ref="C17:C28" si="40">B17*1.2</f>
        <v>618</v>
      </c>
      <c r="D17" s="42">
        <f t="shared" si="33"/>
        <v>741.6</v>
      </c>
      <c r="E17" s="43">
        <f t="shared" si="34"/>
        <v>14000000</v>
      </c>
      <c r="F17" s="42">
        <f t="shared" si="35"/>
        <v>27184</v>
      </c>
      <c r="G17" s="42">
        <f t="shared" si="36"/>
        <v>22654</v>
      </c>
      <c r="H17" s="42">
        <f t="shared" si="37"/>
        <v>18878</v>
      </c>
      <c r="I17" s="42" t="e">
        <f>#REF!</f>
        <v>#REF!</v>
      </c>
      <c r="J17" s="42">
        <f t="shared" si="38"/>
        <v>0</v>
      </c>
      <c r="O17" s="44">
        <v>0</v>
      </c>
      <c r="P17" s="44">
        <f t="shared" si="39"/>
        <v>0</v>
      </c>
      <c r="Q17" s="44">
        <v>515</v>
      </c>
      <c r="R17" s="45">
        <v>14000000</v>
      </c>
    </row>
    <row r="18" spans="1:24" x14ac:dyDescent="0.25">
      <c r="A18" s="4">
        <f t="shared" si="31"/>
        <v>0</v>
      </c>
      <c r="B18" s="4">
        <f t="shared" si="32"/>
        <v>595</v>
      </c>
      <c r="C18" s="4">
        <f t="shared" si="40"/>
        <v>714</v>
      </c>
      <c r="D18" s="4">
        <f t="shared" si="33"/>
        <v>856.8</v>
      </c>
      <c r="E18" s="5">
        <f t="shared" si="34"/>
        <v>14300000</v>
      </c>
      <c r="F18" s="9">
        <f t="shared" si="35"/>
        <v>24034</v>
      </c>
      <c r="G18" s="9">
        <f t="shared" si="36"/>
        <v>20028</v>
      </c>
      <c r="H18" s="9">
        <f t="shared" si="37"/>
        <v>16690</v>
      </c>
      <c r="I18" s="4" t="e">
        <f>#REF!</f>
        <v>#REF!</v>
      </c>
      <c r="J18" s="4">
        <f t="shared" si="38"/>
        <v>0</v>
      </c>
      <c r="O18">
        <v>0</v>
      </c>
      <c r="P18">
        <f t="shared" si="39"/>
        <v>0</v>
      </c>
      <c r="Q18">
        <v>595</v>
      </c>
      <c r="R18" s="2">
        <v>14300000</v>
      </c>
    </row>
    <row r="19" spans="1:24" s="44" customFormat="1" x14ac:dyDescent="0.25">
      <c r="A19" s="42">
        <f t="shared" si="31"/>
        <v>0</v>
      </c>
      <c r="B19" s="42">
        <f t="shared" si="32"/>
        <v>408</v>
      </c>
      <c r="C19" s="42">
        <f t="shared" si="40"/>
        <v>489.59999999999997</v>
      </c>
      <c r="D19" s="42">
        <f t="shared" si="33"/>
        <v>587.52</v>
      </c>
      <c r="E19" s="43">
        <f t="shared" si="34"/>
        <v>10800000</v>
      </c>
      <c r="F19" s="42">
        <f t="shared" si="35"/>
        <v>26471</v>
      </c>
      <c r="G19" s="42">
        <f t="shared" si="36"/>
        <v>22059</v>
      </c>
      <c r="H19" s="42">
        <f t="shared" si="37"/>
        <v>18382</v>
      </c>
      <c r="I19" s="42" t="e">
        <f>#REF!</f>
        <v>#REF!</v>
      </c>
      <c r="J19" s="42">
        <f t="shared" si="38"/>
        <v>0</v>
      </c>
      <c r="O19" s="44">
        <v>0</v>
      </c>
      <c r="P19" s="44">
        <f t="shared" si="39"/>
        <v>0</v>
      </c>
      <c r="Q19" s="44">
        <v>408</v>
      </c>
      <c r="R19" s="45">
        <v>10800000</v>
      </c>
    </row>
    <row r="20" spans="1:24" x14ac:dyDescent="0.25">
      <c r="A20" s="4">
        <f t="shared" si="31"/>
        <v>0</v>
      </c>
      <c r="B20" s="4">
        <f t="shared" si="32"/>
        <v>0</v>
      </c>
      <c r="C20" s="4">
        <f t="shared" si="40"/>
        <v>0</v>
      </c>
      <c r="D20" s="4">
        <f t="shared" si="33"/>
        <v>0</v>
      </c>
      <c r="E20" s="5">
        <f t="shared" si="34"/>
        <v>0</v>
      </c>
      <c r="F20" s="9" t="e">
        <f t="shared" si="35"/>
        <v>#DIV/0!</v>
      </c>
      <c r="G20" s="9" t="e">
        <f t="shared" si="36"/>
        <v>#DIV/0!</v>
      </c>
      <c r="H20" s="9" t="e">
        <f t="shared" si="37"/>
        <v>#DIV/0!</v>
      </c>
      <c r="I20" s="4" t="e">
        <f>#REF!</f>
        <v>#REF!</v>
      </c>
      <c r="J20" s="4">
        <f t="shared" si="38"/>
        <v>0</v>
      </c>
      <c r="O20">
        <v>0</v>
      </c>
      <c r="P20">
        <f t="shared" si="39"/>
        <v>0</v>
      </c>
      <c r="Q20">
        <f t="shared" si="39"/>
        <v>0</v>
      </c>
      <c r="R20" s="2">
        <v>0</v>
      </c>
    </row>
    <row r="21" spans="1:24" x14ac:dyDescent="0.25">
      <c r="A21" s="4">
        <f t="shared" si="31"/>
        <v>0</v>
      </c>
      <c r="B21" s="4">
        <f t="shared" si="32"/>
        <v>0</v>
      </c>
      <c r="C21" s="4">
        <f t="shared" si="40"/>
        <v>0</v>
      </c>
      <c r="D21" s="4">
        <f t="shared" si="33"/>
        <v>0</v>
      </c>
      <c r="E21" s="5">
        <f t="shared" si="34"/>
        <v>0</v>
      </c>
      <c r="F21" s="9" t="e">
        <f t="shared" si="35"/>
        <v>#DIV/0!</v>
      </c>
      <c r="G21" s="9" t="e">
        <f t="shared" si="36"/>
        <v>#DIV/0!</v>
      </c>
      <c r="H21" s="9" t="e">
        <f t="shared" si="37"/>
        <v>#DIV/0!</v>
      </c>
      <c r="I21" s="4" t="e">
        <f>#REF!</f>
        <v>#REF!</v>
      </c>
      <c r="J21" s="4">
        <f t="shared" si="38"/>
        <v>0</v>
      </c>
      <c r="O21">
        <v>0</v>
      </c>
      <c r="P21">
        <f t="shared" si="39"/>
        <v>0</v>
      </c>
      <c r="Q21">
        <f t="shared" si="39"/>
        <v>0</v>
      </c>
      <c r="R21" s="2">
        <v>0</v>
      </c>
    </row>
    <row r="22" spans="1:24" x14ac:dyDescent="0.25">
      <c r="A22" s="4">
        <f t="shared" ref="A22:A24" si="41">N22</f>
        <v>0</v>
      </c>
      <c r="B22" s="4">
        <f t="shared" ref="B22:B24" si="42">Q22</f>
        <v>0</v>
      </c>
      <c r="C22" s="4">
        <f t="shared" ref="C22:C24" si="43">B22*1.2</f>
        <v>0</v>
      </c>
      <c r="D22" s="4">
        <f t="shared" ref="D22:D24" si="44">C22*1.2</f>
        <v>0</v>
      </c>
      <c r="E22" s="5">
        <f t="shared" ref="E22:E24" si="45">R22</f>
        <v>0</v>
      </c>
      <c r="F22" s="9" t="e">
        <f t="shared" ref="F22:F24" si="46">ROUND((E22/B22),0)</f>
        <v>#DIV/0!</v>
      </c>
      <c r="G22" s="9" t="e">
        <f t="shared" ref="G22:G24" si="47">ROUND((E22/C22),0)</f>
        <v>#DIV/0!</v>
      </c>
      <c r="H22" s="9" t="e">
        <f t="shared" ref="H22:H24" si="48">ROUND((E22/D22),0)</f>
        <v>#DIV/0!</v>
      </c>
      <c r="I22" s="4" t="e">
        <f>#REF!</f>
        <v>#REF!</v>
      </c>
      <c r="J22" s="4">
        <f t="shared" ref="J22:J24" si="49">S22</f>
        <v>0</v>
      </c>
      <c r="O22">
        <v>0</v>
      </c>
      <c r="P22">
        <f t="shared" ref="P22:P24" si="50">O22/1.2</f>
        <v>0</v>
      </c>
      <c r="Q22">
        <f t="shared" ref="Q22:Q24" si="51">P22/1.2</f>
        <v>0</v>
      </c>
      <c r="R22" s="2">
        <v>0</v>
      </c>
    </row>
    <row r="23" spans="1:24" x14ac:dyDescent="0.25">
      <c r="A23" s="4">
        <f t="shared" si="41"/>
        <v>0</v>
      </c>
      <c r="B23" s="4">
        <f t="shared" si="42"/>
        <v>0</v>
      </c>
      <c r="C23" s="4">
        <f t="shared" si="43"/>
        <v>0</v>
      </c>
      <c r="D23" s="4">
        <f t="shared" si="44"/>
        <v>0</v>
      </c>
      <c r="E23" s="5">
        <f t="shared" si="45"/>
        <v>0</v>
      </c>
      <c r="F23" s="9" t="e">
        <f t="shared" si="46"/>
        <v>#DIV/0!</v>
      </c>
      <c r="G23" s="9" t="e">
        <f t="shared" si="47"/>
        <v>#DIV/0!</v>
      </c>
      <c r="H23" s="9" t="e">
        <f t="shared" si="48"/>
        <v>#DIV/0!</v>
      </c>
      <c r="I23" s="4" t="e">
        <f>#REF!</f>
        <v>#REF!</v>
      </c>
      <c r="J23" s="4">
        <f t="shared" si="49"/>
        <v>0</v>
      </c>
      <c r="O23">
        <v>0</v>
      </c>
      <c r="P23">
        <f t="shared" si="50"/>
        <v>0</v>
      </c>
      <c r="Q23">
        <f t="shared" si="51"/>
        <v>0</v>
      </c>
      <c r="R23" s="2">
        <v>0</v>
      </c>
    </row>
    <row r="24" spans="1:24" x14ac:dyDescent="0.25">
      <c r="A24" s="4">
        <f t="shared" si="41"/>
        <v>0</v>
      </c>
      <c r="B24" s="4">
        <f t="shared" si="42"/>
        <v>0</v>
      </c>
      <c r="C24" s="4">
        <f t="shared" si="43"/>
        <v>0</v>
      </c>
      <c r="D24" s="4">
        <f t="shared" si="44"/>
        <v>0</v>
      </c>
      <c r="E24" s="5">
        <f t="shared" si="45"/>
        <v>0</v>
      </c>
      <c r="F24" s="9" t="e">
        <f t="shared" si="46"/>
        <v>#DIV/0!</v>
      </c>
      <c r="G24" s="9" t="e">
        <f t="shared" si="47"/>
        <v>#DIV/0!</v>
      </c>
      <c r="H24" s="9" t="e">
        <f t="shared" si="48"/>
        <v>#DIV/0!</v>
      </c>
      <c r="I24" s="4" t="e">
        <f>#REF!</f>
        <v>#REF!</v>
      </c>
      <c r="J24" s="4">
        <f t="shared" si="49"/>
        <v>0</v>
      </c>
      <c r="O24">
        <v>0</v>
      </c>
      <c r="P24">
        <f t="shared" si="50"/>
        <v>0</v>
      </c>
      <c r="Q24">
        <f t="shared" si="51"/>
        <v>0</v>
      </c>
      <c r="R24" s="2">
        <v>0</v>
      </c>
    </row>
    <row r="25" spans="1:24" x14ac:dyDescent="0.25">
      <c r="A25" s="4">
        <f t="shared" si="31"/>
        <v>0</v>
      </c>
      <c r="B25" s="4">
        <f t="shared" si="32"/>
        <v>0</v>
      </c>
      <c r="C25" s="4">
        <f t="shared" si="40"/>
        <v>0</v>
      </c>
      <c r="D25" s="4">
        <f t="shared" si="33"/>
        <v>0</v>
      </c>
      <c r="E25" s="5">
        <f t="shared" si="34"/>
        <v>0</v>
      </c>
      <c r="F25" s="9" t="e">
        <f t="shared" si="35"/>
        <v>#DIV/0!</v>
      </c>
      <c r="G25" s="9" t="e">
        <f t="shared" si="36"/>
        <v>#DIV/0!</v>
      </c>
      <c r="H25" s="9" t="e">
        <f t="shared" si="37"/>
        <v>#DIV/0!</v>
      </c>
      <c r="I25" s="4" t="e">
        <f>#REF!</f>
        <v>#REF!</v>
      </c>
      <c r="J25" s="4">
        <f t="shared" si="38"/>
        <v>0</v>
      </c>
      <c r="O25">
        <v>0</v>
      </c>
      <c r="P25">
        <f t="shared" si="39"/>
        <v>0</v>
      </c>
      <c r="Q25">
        <f t="shared" si="39"/>
        <v>0</v>
      </c>
      <c r="R25" s="2">
        <v>0</v>
      </c>
    </row>
    <row r="26" spans="1:24" x14ac:dyDescent="0.25">
      <c r="A26" s="4">
        <f t="shared" si="31"/>
        <v>0</v>
      </c>
      <c r="B26" s="4">
        <f t="shared" si="32"/>
        <v>0</v>
      </c>
      <c r="C26" s="4">
        <f t="shared" si="40"/>
        <v>0</v>
      </c>
      <c r="D26" s="4">
        <f t="shared" si="33"/>
        <v>0</v>
      </c>
      <c r="E26" s="5">
        <f t="shared" si="34"/>
        <v>0</v>
      </c>
      <c r="F26" s="9" t="e">
        <f t="shared" si="35"/>
        <v>#DIV/0!</v>
      </c>
      <c r="G26" s="9" t="e">
        <f t="shared" si="36"/>
        <v>#DIV/0!</v>
      </c>
      <c r="H26" s="9" t="e">
        <f t="shared" si="37"/>
        <v>#DIV/0!</v>
      </c>
      <c r="I26" s="4" t="e">
        <f>#REF!</f>
        <v>#REF!</v>
      </c>
      <c r="J26" s="4">
        <f t="shared" si="38"/>
        <v>0</v>
      </c>
      <c r="O26">
        <v>0</v>
      </c>
      <c r="P26">
        <f t="shared" si="39"/>
        <v>0</v>
      </c>
      <c r="Q26">
        <f t="shared" si="39"/>
        <v>0</v>
      </c>
      <c r="R26" s="2">
        <v>0</v>
      </c>
    </row>
    <row r="27" spans="1:24" x14ac:dyDescent="0.25">
      <c r="A27" s="4">
        <f t="shared" si="31"/>
        <v>0</v>
      </c>
      <c r="B27" s="4">
        <f t="shared" si="32"/>
        <v>0</v>
      </c>
      <c r="C27" s="4">
        <f t="shared" si="40"/>
        <v>0</v>
      </c>
      <c r="D27" s="4">
        <f t="shared" si="33"/>
        <v>0</v>
      </c>
      <c r="E27" s="5">
        <f t="shared" si="34"/>
        <v>0</v>
      </c>
      <c r="F27" s="9" t="e">
        <f t="shared" si="35"/>
        <v>#DIV/0!</v>
      </c>
      <c r="G27" s="9" t="e">
        <f t="shared" si="36"/>
        <v>#DIV/0!</v>
      </c>
      <c r="H27" s="9" t="e">
        <f t="shared" si="37"/>
        <v>#DIV/0!</v>
      </c>
      <c r="I27" s="4" t="e">
        <f>#REF!</f>
        <v>#REF!</v>
      </c>
      <c r="J27" s="4">
        <f t="shared" si="38"/>
        <v>0</v>
      </c>
      <c r="O27">
        <v>0</v>
      </c>
      <c r="P27">
        <f t="shared" si="39"/>
        <v>0</v>
      </c>
      <c r="Q27">
        <f t="shared" si="39"/>
        <v>0</v>
      </c>
      <c r="R27" s="2">
        <v>0</v>
      </c>
    </row>
    <row r="28" spans="1:24" x14ac:dyDescent="0.25">
      <c r="A28" s="4">
        <f t="shared" si="31"/>
        <v>0</v>
      </c>
      <c r="B28" s="4">
        <f t="shared" si="32"/>
        <v>0</v>
      </c>
      <c r="C28" s="4">
        <f t="shared" si="40"/>
        <v>0</v>
      </c>
      <c r="D28" s="4">
        <f t="shared" si="33"/>
        <v>0</v>
      </c>
      <c r="E28" s="5">
        <f t="shared" si="34"/>
        <v>0</v>
      </c>
      <c r="F28" s="9" t="e">
        <f t="shared" si="35"/>
        <v>#DIV/0!</v>
      </c>
      <c r="G28" s="9" t="e">
        <f t="shared" si="36"/>
        <v>#DIV/0!</v>
      </c>
      <c r="H28" s="9" t="e">
        <f t="shared" si="37"/>
        <v>#DIV/0!</v>
      </c>
      <c r="I28" s="4" t="e">
        <f>#REF!</f>
        <v>#REF!</v>
      </c>
      <c r="J28" s="4">
        <f t="shared" si="38"/>
        <v>0</v>
      </c>
      <c r="O28">
        <v>0</v>
      </c>
      <c r="P28">
        <f t="shared" si="39"/>
        <v>0</v>
      </c>
      <c r="Q28">
        <f t="shared" si="39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26000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23500</v>
      </c>
      <c r="X31" s="22"/>
    </row>
    <row r="32" spans="1:24" ht="15.75" x14ac:dyDescent="0.25">
      <c r="E32" t="s">
        <v>39</v>
      </c>
      <c r="F32" s="7">
        <v>59.62</v>
      </c>
      <c r="G32" s="6">
        <f>F32*10.764</f>
        <v>641.7496799999999</v>
      </c>
      <c r="H32" s="6"/>
      <c r="I32">
        <v>642</v>
      </c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E33" t="s">
        <v>40</v>
      </c>
      <c r="G33">
        <v>28</v>
      </c>
      <c r="I33">
        <v>28</v>
      </c>
      <c r="S33" s="10"/>
      <c r="T33" s="10"/>
      <c r="U33" s="17" t="s">
        <v>17</v>
      </c>
      <c r="V33" s="23"/>
      <c r="W33" s="24">
        <f>X33-X34</f>
        <v>-2</v>
      </c>
      <c r="X33" s="25">
        <v>2024</v>
      </c>
    </row>
    <row r="34" spans="5:25" ht="15.75" x14ac:dyDescent="0.25">
      <c r="G34">
        <f>SUM(G32:G33)</f>
        <v>669.7496799999999</v>
      </c>
      <c r="I34">
        <f>SUM(I32:I33)</f>
        <v>670</v>
      </c>
      <c r="S34" s="10"/>
      <c r="T34" s="10"/>
      <c r="U34" s="17" t="s">
        <v>18</v>
      </c>
      <c r="V34" s="23"/>
      <c r="W34" s="24">
        <f>W35-W33</f>
        <v>62</v>
      </c>
      <c r="X34" s="24">
        <v>2026</v>
      </c>
      <c r="Y34" t="s">
        <v>41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7" t="s">
        <v>42</v>
      </c>
      <c r="Q36" s="47"/>
      <c r="R36" s="47"/>
      <c r="S36" s="47"/>
      <c r="T36" s="48"/>
      <c r="U36" s="21" t="s">
        <v>20</v>
      </c>
      <c r="V36" s="23"/>
      <c r="W36" s="24">
        <f>90*W33/W35</f>
        <v>-3</v>
      </c>
      <c r="X36" s="24"/>
    </row>
    <row r="37" spans="5:25" ht="15.75" x14ac:dyDescent="0.25">
      <c r="U37" s="17"/>
      <c r="V37" s="26"/>
      <c r="W37" s="27">
        <v>0</v>
      </c>
      <c r="X37" s="27"/>
    </row>
    <row r="38" spans="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23500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26000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37</v>
      </c>
      <c r="V44" s="30"/>
      <c r="W44" s="25">
        <v>670</v>
      </c>
      <c r="X44" s="24"/>
    </row>
    <row r="45" spans="5:25" ht="15.75" x14ac:dyDescent="0.25">
      <c r="P45" s="13" t="s">
        <v>29</v>
      </c>
      <c r="S45" s="10"/>
      <c r="T45" s="11"/>
      <c r="U45" s="17" t="s">
        <v>43</v>
      </c>
      <c r="V45" s="31"/>
      <c r="W45" s="32">
        <f>W42*W44</f>
        <v>17420000</v>
      </c>
      <c r="X45" s="40">
        <f>W45*0.75</f>
        <v>13065000</v>
      </c>
    </row>
    <row r="46" spans="5:25" ht="15.75" x14ac:dyDescent="0.25">
      <c r="S46" s="11"/>
      <c r="T46" s="10"/>
      <c r="U46" s="17" t="s">
        <v>24</v>
      </c>
      <c r="V46" s="23"/>
      <c r="W46" s="41">
        <f>W45*0.98</f>
        <v>17071600</v>
      </c>
      <c r="X46" s="34"/>
    </row>
    <row r="47" spans="5:25" ht="15.75" x14ac:dyDescent="0.25">
      <c r="S47" s="10"/>
      <c r="T47" s="10"/>
      <c r="U47" s="17" t="s">
        <v>25</v>
      </c>
      <c r="V47" s="23"/>
      <c r="W47" s="33">
        <f>W45*0.8</f>
        <v>13936000</v>
      </c>
      <c r="X47" s="33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26</v>
      </c>
      <c r="V49" s="37"/>
      <c r="W49" s="38">
        <f>W30*W44</f>
        <v>1675000</v>
      </c>
      <c r="X49" s="38"/>
    </row>
    <row r="50" spans="21:24" ht="15.75" x14ac:dyDescent="0.25">
      <c r="U50" s="17" t="s">
        <v>27</v>
      </c>
      <c r="V50" s="23"/>
      <c r="W50" s="35"/>
      <c r="X50" s="35"/>
    </row>
    <row r="51" spans="21:24" ht="15.75" x14ac:dyDescent="0.25">
      <c r="U51" s="39" t="s">
        <v>28</v>
      </c>
      <c r="V51" s="35"/>
      <c r="W51" s="33">
        <f>W45*0.03/12</f>
        <v>43550</v>
      </c>
      <c r="X51" s="33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S18" sqref="S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P11:P13"/>
  <sheetViews>
    <sheetView workbookViewId="0">
      <selection activeCell="S18" sqref="S18"/>
    </sheetView>
  </sheetViews>
  <sheetFormatPr defaultRowHeight="15" x14ac:dyDescent="0.25"/>
  <sheetData>
    <row r="11" spans="16:16" x14ac:dyDescent="0.25">
      <c r="P11">
        <v>642</v>
      </c>
    </row>
    <row r="12" spans="16:16" x14ac:dyDescent="0.25">
      <c r="P12">
        <v>28</v>
      </c>
    </row>
    <row r="13" spans="16:16" x14ac:dyDescent="0.25">
      <c r="P13">
        <f>SUM(P11:P12)</f>
        <v>670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S16:T18"/>
  <sheetViews>
    <sheetView workbookViewId="0">
      <selection activeCell="U25" sqref="U25"/>
    </sheetView>
  </sheetViews>
  <sheetFormatPr defaultRowHeight="15" x14ac:dyDescent="0.25"/>
  <sheetData>
    <row r="16" spans="19:19" x14ac:dyDescent="0.25">
      <c r="S16">
        <v>79.430000000000007</v>
      </c>
    </row>
    <row r="17" spans="19:20" x14ac:dyDescent="0.25">
      <c r="S17">
        <v>3.58</v>
      </c>
    </row>
    <row r="18" spans="19:20" x14ac:dyDescent="0.25">
      <c r="S18">
        <f>SUM(S16:S17)</f>
        <v>83.01</v>
      </c>
      <c r="T18">
        <f>S18*10.764</f>
        <v>893.51963999999998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O18" sqref="O18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R13:S19"/>
  <sheetViews>
    <sheetView zoomScaleNormal="100" workbookViewId="0">
      <selection activeCell="S21" sqref="S21"/>
    </sheetView>
  </sheetViews>
  <sheetFormatPr defaultRowHeight="15" x14ac:dyDescent="0.25"/>
  <sheetData>
    <row r="13" spans="18:19" x14ac:dyDescent="0.25">
      <c r="R13">
        <v>63.61</v>
      </c>
    </row>
    <row r="14" spans="18:19" x14ac:dyDescent="0.25">
      <c r="R14">
        <v>2.46</v>
      </c>
    </row>
    <row r="15" spans="18:19" x14ac:dyDescent="0.25">
      <c r="R15">
        <f>SUM(R13:R14)</f>
        <v>66.069999999999993</v>
      </c>
      <c r="S15">
        <f>R15*10.764</f>
        <v>711.17747999999983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R20:S22"/>
  <sheetViews>
    <sheetView topLeftCell="A7" zoomScaleNormal="100" workbookViewId="0">
      <selection activeCell="T28" sqref="T28"/>
    </sheetView>
  </sheetViews>
  <sheetFormatPr defaultRowHeight="15" x14ac:dyDescent="0.25"/>
  <sheetData>
    <row r="20" spans="18:19" x14ac:dyDescent="0.25">
      <c r="R20">
        <v>79.430000000000007</v>
      </c>
    </row>
    <row r="21" spans="18:19" x14ac:dyDescent="0.25">
      <c r="R21">
        <v>3.58</v>
      </c>
    </row>
    <row r="22" spans="18:19" x14ac:dyDescent="0.25">
      <c r="R22">
        <f>SUM(R20:R21)</f>
        <v>83.01</v>
      </c>
      <c r="S22">
        <f>R22*10.764</f>
        <v>893.51963999999998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X18:X20"/>
  <sheetViews>
    <sheetView topLeftCell="F1" zoomScaleNormal="100" workbookViewId="0">
      <selection activeCell="AA27" sqref="AA27"/>
    </sheetView>
  </sheetViews>
  <sheetFormatPr defaultRowHeight="15" x14ac:dyDescent="0.25"/>
  <sheetData>
    <row r="18" spans="24:24" x14ac:dyDescent="0.25">
      <c r="X18">
        <v>565</v>
      </c>
    </row>
    <row r="19" spans="24:24" x14ac:dyDescent="0.25">
      <c r="X19">
        <v>30</v>
      </c>
    </row>
    <row r="20" spans="24:24" x14ac:dyDescent="0.25">
      <c r="X20">
        <f>SUM(X18:X19)</f>
        <v>595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16"/>
  <sheetViews>
    <sheetView workbookViewId="0">
      <selection activeCell="S15" sqref="S15"/>
    </sheetView>
  </sheetViews>
  <sheetFormatPr defaultRowHeight="15" x14ac:dyDescent="0.25"/>
  <sheetData>
    <row r="1" spans="1:18" x14ac:dyDescent="0.25">
      <c r="A1" s="6"/>
    </row>
    <row r="14" spans="1:18" x14ac:dyDescent="0.25">
      <c r="R14">
        <v>644</v>
      </c>
    </row>
    <row r="15" spans="1:18" x14ac:dyDescent="0.25">
      <c r="R15">
        <v>28</v>
      </c>
    </row>
    <row r="16" spans="1:18" x14ac:dyDescent="0.25">
      <c r="R16">
        <f>SUM(R14:R15)</f>
        <v>672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R16:R18"/>
  <sheetViews>
    <sheetView zoomScaleNormal="100" workbookViewId="0">
      <selection activeCell="V20" sqref="V20"/>
    </sheetView>
  </sheetViews>
  <sheetFormatPr defaultRowHeight="15" x14ac:dyDescent="0.25"/>
  <sheetData>
    <row r="16" spans="18:18" x14ac:dyDescent="0.25">
      <c r="R16">
        <v>645</v>
      </c>
    </row>
    <row r="17" spans="18:18" x14ac:dyDescent="0.25">
      <c r="R17">
        <v>21</v>
      </c>
    </row>
    <row r="18" spans="18:18" x14ac:dyDescent="0.25">
      <c r="R18">
        <f>SUM(R16:R17)</f>
        <v>666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2024-10-18T05:34:22Z</dcterms:modified>
</cp:coreProperties>
</file>