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 defaultThemeVersion="124226"/>
  <mc:AlternateContent xmlns:mc="http://schemas.openxmlformats.org/markup-compatibility/2006">
    <mc:Choice Requires="x15">
      <x15ac:absPath xmlns:x15ac="http://schemas.microsoft.com/office/spreadsheetml/2010/11/ac" url="D:\Vaishali\Capital gain\Ashok Kumar Mulraj\"/>
    </mc:Choice>
  </mc:AlternateContent>
  <xr:revisionPtr revIDLastSave="0" documentId="13_ncr:1_{3A10FBA8-B987-4890-B5A8-4EAB8B455CE1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Final " sheetId="4" r:id="rId1"/>
    <sheet name="rate" sheetId="2" r:id="rId2"/>
    <sheet name="Sheet2" sheetId="3" r:id="rId3"/>
    <sheet name="Sheet3 (2)" sheetId="6" r:id="rId4"/>
    <sheet name="Sheet1" sheetId="5" r:id="rId5"/>
  </sheets>
  <calcPr calcId="191029"/>
</workbook>
</file>

<file path=xl/calcChain.xml><?xml version="1.0" encoding="utf-8"?>
<calcChain xmlns="http://schemas.openxmlformats.org/spreadsheetml/2006/main">
  <c r="P23" i="4" l="1"/>
  <c r="N4" i="4"/>
  <c r="N5" i="4"/>
  <c r="N6" i="4"/>
  <c r="N7" i="4"/>
  <c r="N8" i="4"/>
  <c r="N9" i="4"/>
  <c r="N10" i="4"/>
  <c r="N11" i="4"/>
  <c r="N12" i="4"/>
  <c r="N13" i="4"/>
  <c r="N14" i="4"/>
  <c r="N15" i="4"/>
  <c r="N16" i="4"/>
  <c r="N17" i="4"/>
  <c r="N18" i="4"/>
  <c r="N19" i="4"/>
  <c r="N20" i="4"/>
  <c r="N21" i="4"/>
  <c r="N22" i="4"/>
  <c r="N23" i="4"/>
  <c r="N3" i="4"/>
  <c r="O4" i="4" l="1"/>
  <c r="P4" i="4" s="1"/>
  <c r="O5" i="4"/>
  <c r="P5" i="4" s="1"/>
  <c r="O6" i="4"/>
  <c r="P6" i="4" s="1"/>
  <c r="O7" i="4"/>
  <c r="P7" i="4" s="1"/>
  <c r="O8" i="4"/>
  <c r="P8" i="4" s="1"/>
  <c r="O9" i="4"/>
  <c r="P9" i="4" s="1"/>
  <c r="O10" i="4"/>
  <c r="P10" i="4" s="1"/>
  <c r="O11" i="4"/>
  <c r="P11" i="4" s="1"/>
  <c r="O12" i="4"/>
  <c r="P12" i="4" s="1"/>
  <c r="O13" i="4"/>
  <c r="P13" i="4" s="1"/>
  <c r="O14" i="4"/>
  <c r="P14" i="4" s="1"/>
  <c r="O15" i="4"/>
  <c r="P15" i="4" s="1"/>
  <c r="O16" i="4"/>
  <c r="P16" i="4" s="1"/>
  <c r="O17" i="4"/>
  <c r="P17" i="4" s="1"/>
  <c r="O18" i="4"/>
  <c r="P18" i="4" s="1"/>
  <c r="O19" i="4"/>
  <c r="P19" i="4" s="1"/>
  <c r="O20" i="4"/>
  <c r="P20" i="4" s="1"/>
  <c r="O21" i="4"/>
  <c r="P21" i="4" s="1"/>
  <c r="O22" i="4"/>
  <c r="P22" i="4" s="1"/>
  <c r="O23" i="4"/>
  <c r="J29" i="4"/>
  <c r="N3" i="6"/>
  <c r="M3" i="6"/>
  <c r="O4" i="6"/>
  <c r="O5" i="6"/>
  <c r="O6" i="6"/>
  <c r="O7" i="6"/>
  <c r="O8" i="6"/>
  <c r="O9" i="6"/>
  <c r="O10" i="6"/>
  <c r="O11" i="6"/>
  <c r="O12" i="6"/>
  <c r="O13" i="6"/>
  <c r="O14" i="6"/>
  <c r="O15" i="6"/>
  <c r="O16" i="6"/>
  <c r="O17" i="6"/>
  <c r="O18" i="6"/>
  <c r="O19" i="6"/>
  <c r="O20" i="6"/>
  <c r="O21" i="6"/>
  <c r="O22" i="6"/>
  <c r="O23" i="6"/>
  <c r="N4" i="6"/>
  <c r="N5" i="6"/>
  <c r="N6" i="6"/>
  <c r="N7" i="6"/>
  <c r="P7" i="6" s="1"/>
  <c r="N8" i="6"/>
  <c r="N9" i="6"/>
  <c r="N10" i="6"/>
  <c r="N11" i="6"/>
  <c r="P11" i="6" s="1"/>
  <c r="N12" i="6"/>
  <c r="N13" i="6"/>
  <c r="N14" i="6"/>
  <c r="N15" i="6"/>
  <c r="P15" i="6" s="1"/>
  <c r="N16" i="6"/>
  <c r="N17" i="6"/>
  <c r="N18" i="6"/>
  <c r="N19" i="6"/>
  <c r="N20" i="6"/>
  <c r="N21" i="6"/>
  <c r="N22" i="6"/>
  <c r="N23" i="6"/>
  <c r="O3" i="6"/>
  <c r="P19" i="6"/>
  <c r="P23" i="6"/>
  <c r="P4" i="6"/>
  <c r="P5" i="6"/>
  <c r="P6" i="6"/>
  <c r="P8" i="6"/>
  <c r="P9" i="6"/>
  <c r="P10" i="6"/>
  <c r="P12" i="6"/>
  <c r="P13" i="6"/>
  <c r="P14" i="6"/>
  <c r="P16" i="6"/>
  <c r="P17" i="6"/>
  <c r="P18" i="6"/>
  <c r="P20" i="6"/>
  <c r="P21" i="6"/>
  <c r="P22" i="6"/>
  <c r="L23" i="6"/>
  <c r="M23" i="6" s="1"/>
  <c r="K23" i="6"/>
  <c r="E23" i="6"/>
  <c r="L22" i="6"/>
  <c r="M22" i="6" s="1"/>
  <c r="K22" i="6"/>
  <c r="E22" i="6"/>
  <c r="L21" i="6"/>
  <c r="M21" i="6" s="1"/>
  <c r="K21" i="6"/>
  <c r="E21" i="6"/>
  <c r="L20" i="6"/>
  <c r="M20" i="6" s="1"/>
  <c r="K20" i="6"/>
  <c r="E20" i="6"/>
  <c r="L19" i="6"/>
  <c r="M19" i="6" s="1"/>
  <c r="K19" i="6"/>
  <c r="E19" i="6"/>
  <c r="M18" i="6"/>
  <c r="L18" i="6"/>
  <c r="K18" i="6"/>
  <c r="E18" i="6"/>
  <c r="L17" i="6"/>
  <c r="M17" i="6" s="1"/>
  <c r="K17" i="6"/>
  <c r="E17" i="6"/>
  <c r="L16" i="6"/>
  <c r="M16" i="6" s="1"/>
  <c r="K16" i="6"/>
  <c r="E16" i="6"/>
  <c r="L15" i="6"/>
  <c r="M15" i="6" s="1"/>
  <c r="K15" i="6"/>
  <c r="E15" i="6"/>
  <c r="M14" i="6"/>
  <c r="L14" i="6"/>
  <c r="K14" i="6"/>
  <c r="E14" i="6"/>
  <c r="M13" i="6"/>
  <c r="L13" i="6"/>
  <c r="K13" i="6"/>
  <c r="E13" i="6"/>
  <c r="U12" i="6"/>
  <c r="L12" i="6"/>
  <c r="M12" i="6" s="1"/>
  <c r="K12" i="6"/>
  <c r="E12" i="6"/>
  <c r="M11" i="6"/>
  <c r="L11" i="6"/>
  <c r="K11" i="6"/>
  <c r="E11" i="6"/>
  <c r="M10" i="6"/>
  <c r="L10" i="6"/>
  <c r="K10" i="6"/>
  <c r="E10" i="6"/>
  <c r="M9" i="6"/>
  <c r="R9" i="6" s="1"/>
  <c r="L9" i="6"/>
  <c r="K9" i="6"/>
  <c r="E9" i="6"/>
  <c r="L8" i="6"/>
  <c r="M8" i="6" s="1"/>
  <c r="K8" i="6"/>
  <c r="E8" i="6"/>
  <c r="L7" i="6"/>
  <c r="M7" i="6" s="1"/>
  <c r="K7" i="6"/>
  <c r="E7" i="6"/>
  <c r="L6" i="6"/>
  <c r="M6" i="6" s="1"/>
  <c r="K6" i="6"/>
  <c r="E6" i="6"/>
  <c r="M5" i="6"/>
  <c r="L5" i="6"/>
  <c r="K5" i="6"/>
  <c r="E5" i="6"/>
  <c r="M4" i="6"/>
  <c r="L4" i="6"/>
  <c r="K4" i="6"/>
  <c r="E4" i="6"/>
  <c r="L3" i="6"/>
  <c r="K3" i="6"/>
  <c r="E3" i="6"/>
  <c r="E24" i="6" s="1"/>
  <c r="P3" i="6" l="1"/>
  <c r="R23" i="6"/>
  <c r="R7" i="6"/>
  <c r="R22" i="6"/>
  <c r="R16" i="6"/>
  <c r="Q16" i="6"/>
  <c r="R21" i="6"/>
  <c r="Q21" i="6"/>
  <c r="Q10" i="6"/>
  <c r="R10" i="6"/>
  <c r="Q11" i="6"/>
  <c r="R11" i="6"/>
  <c r="Q17" i="6"/>
  <c r="R17" i="6"/>
  <c r="R3" i="6"/>
  <c r="Q4" i="6"/>
  <c r="R4" i="6"/>
  <c r="R5" i="6"/>
  <c r="Q5" i="6"/>
  <c r="Q13" i="6"/>
  <c r="R13" i="6"/>
  <c r="R14" i="6"/>
  <c r="Q14" i="6"/>
  <c r="R19" i="6"/>
  <c r="E5" i="5"/>
  <c r="S8" i="5"/>
  <c r="I2" i="5"/>
  <c r="E3" i="5"/>
  <c r="I29" i="3"/>
  <c r="I28" i="3"/>
  <c r="I25" i="3"/>
  <c r="I24" i="3"/>
  <c r="L10" i="5"/>
  <c r="L11" i="5" s="1"/>
  <c r="L12" i="5" s="1"/>
  <c r="L13" i="5" s="1"/>
  <c r="L14" i="5" s="1"/>
  <c r="L15" i="5" s="1"/>
  <c r="L16" i="5" s="1"/>
  <c r="L17" i="5" s="1"/>
  <c r="L18" i="5" s="1"/>
  <c r="L19" i="5" s="1"/>
  <c r="L20" i="5" s="1"/>
  <c r="L21" i="5" s="1"/>
  <c r="L22" i="5" s="1"/>
  <c r="L23" i="5" s="1"/>
  <c r="L24" i="5" s="1"/>
  <c r="L25" i="5" s="1"/>
  <c r="L26" i="5" s="1"/>
  <c r="L27" i="5" s="1"/>
  <c r="L28" i="5" s="1"/>
  <c r="L9" i="5"/>
  <c r="J10" i="5"/>
  <c r="J11" i="5" s="1"/>
  <c r="J9" i="5"/>
  <c r="F10" i="5"/>
  <c r="F11" i="5" s="1"/>
  <c r="F12" i="5" s="1"/>
  <c r="F13" i="5" s="1"/>
  <c r="F14" i="5" s="1"/>
  <c r="F15" i="5" s="1"/>
  <c r="F16" i="5" s="1"/>
  <c r="F17" i="5" s="1"/>
  <c r="F18" i="5" s="1"/>
  <c r="F19" i="5" s="1"/>
  <c r="F20" i="5" s="1"/>
  <c r="F21" i="5" s="1"/>
  <c r="F22" i="5" s="1"/>
  <c r="F23" i="5" s="1"/>
  <c r="F24" i="5" s="1"/>
  <c r="F25" i="5" s="1"/>
  <c r="F26" i="5" s="1"/>
  <c r="F27" i="5" s="1"/>
  <c r="F28" i="5" s="1"/>
  <c r="F9" i="5"/>
  <c r="F8" i="5"/>
  <c r="S30" i="5"/>
  <c r="I28" i="5"/>
  <c r="I27" i="5"/>
  <c r="I26" i="5"/>
  <c r="I25" i="5"/>
  <c r="I24" i="5"/>
  <c r="I23" i="5"/>
  <c r="I22" i="5"/>
  <c r="I21" i="5"/>
  <c r="I20" i="5"/>
  <c r="I19" i="5"/>
  <c r="I18" i="5"/>
  <c r="I17" i="5"/>
  <c r="I16" i="5"/>
  <c r="I15" i="5"/>
  <c r="I14" i="5"/>
  <c r="I13" i="5"/>
  <c r="I12" i="5"/>
  <c r="I11" i="5"/>
  <c r="N10" i="5"/>
  <c r="O10" i="5" s="1"/>
  <c r="P10" i="5" s="1"/>
  <c r="Q10" i="5" s="1"/>
  <c r="I10" i="5"/>
  <c r="N9" i="5"/>
  <c r="O9" i="5" s="1"/>
  <c r="P9" i="5" s="1"/>
  <c r="Q9" i="5" s="1"/>
  <c r="I9" i="5"/>
  <c r="N8" i="5"/>
  <c r="O8" i="5" s="1"/>
  <c r="P8" i="5" s="1"/>
  <c r="Q8" i="5" s="1"/>
  <c r="I8" i="5"/>
  <c r="C5" i="5"/>
  <c r="P24" i="6" l="1"/>
  <c r="Q18" i="6"/>
  <c r="R18" i="6"/>
  <c r="R15" i="6"/>
  <c r="Q15" i="6"/>
  <c r="R8" i="6"/>
  <c r="Q8" i="6"/>
  <c r="R12" i="6"/>
  <c r="Q12" i="6"/>
  <c r="R20" i="6"/>
  <c r="Q20" i="6"/>
  <c r="R6" i="6"/>
  <c r="Q6" i="6"/>
  <c r="N11" i="5"/>
  <c r="O11" i="5" s="1"/>
  <c r="P11" i="5" s="1"/>
  <c r="Q11" i="5" s="1"/>
  <c r="J12" i="5"/>
  <c r="R8" i="5"/>
  <c r="R9" i="5"/>
  <c r="R11" i="5"/>
  <c r="R10" i="5"/>
  <c r="I29" i="5"/>
  <c r="I3" i="5" s="1"/>
  <c r="I4" i="5" s="1"/>
  <c r="R24" i="6" l="1"/>
  <c r="Q24" i="6"/>
  <c r="N12" i="5"/>
  <c r="O12" i="5" s="1"/>
  <c r="P12" i="5" s="1"/>
  <c r="Q12" i="5" s="1"/>
  <c r="R12" i="5" s="1"/>
  <c r="J13" i="5"/>
  <c r="E18" i="5"/>
  <c r="G18" i="5" s="1"/>
  <c r="E14" i="5"/>
  <c r="G14" i="5" s="1"/>
  <c r="E8" i="5"/>
  <c r="E26" i="5"/>
  <c r="G26" i="5" s="1"/>
  <c r="E22" i="5"/>
  <c r="G22" i="5" s="1"/>
  <c r="E23" i="5"/>
  <c r="G23" i="5" s="1"/>
  <c r="E15" i="5"/>
  <c r="G15" i="5" s="1"/>
  <c r="E27" i="5"/>
  <c r="G27" i="5" s="1"/>
  <c r="E19" i="5"/>
  <c r="G19" i="5" s="1"/>
  <c r="E11" i="5"/>
  <c r="G11" i="5" s="1"/>
  <c r="S11" i="5" s="1"/>
  <c r="E9" i="5"/>
  <c r="G9" i="5" s="1"/>
  <c r="S9" i="5" s="1"/>
  <c r="E13" i="5"/>
  <c r="G13" i="5" s="1"/>
  <c r="E17" i="5"/>
  <c r="G17" i="5" s="1"/>
  <c r="E21" i="5"/>
  <c r="G21" i="5" s="1"/>
  <c r="E12" i="5"/>
  <c r="G12" i="5" s="1"/>
  <c r="S12" i="5" s="1"/>
  <c r="E16" i="5"/>
  <c r="G16" i="5" s="1"/>
  <c r="E10" i="5"/>
  <c r="G10" i="5" s="1"/>
  <c r="S10" i="5" s="1"/>
  <c r="E25" i="5"/>
  <c r="G25" i="5" s="1"/>
  <c r="E20" i="5"/>
  <c r="G20" i="5" s="1"/>
  <c r="E24" i="5"/>
  <c r="G24" i="5" s="1"/>
  <c r="E28" i="5"/>
  <c r="G28" i="5" s="1"/>
  <c r="T10" i="5" l="1"/>
  <c r="U10" i="5" s="1"/>
  <c r="T9" i="5"/>
  <c r="U9" i="5" s="1"/>
  <c r="J14" i="5"/>
  <c r="N13" i="5"/>
  <c r="O13" i="5" s="1"/>
  <c r="P13" i="5" s="1"/>
  <c r="Q13" i="5" s="1"/>
  <c r="R13" i="5" s="1"/>
  <c r="S13" i="5" s="1"/>
  <c r="T13" i="5" s="1"/>
  <c r="U13" i="5" s="1"/>
  <c r="U12" i="5"/>
  <c r="T11" i="5"/>
  <c r="U11" i="5" s="1"/>
  <c r="E29" i="5"/>
  <c r="G8" i="5"/>
  <c r="J15" i="5" l="1"/>
  <c r="N14" i="5"/>
  <c r="O14" i="5" s="1"/>
  <c r="P14" i="5" s="1"/>
  <c r="Q14" i="5" s="1"/>
  <c r="R14" i="5" s="1"/>
  <c r="S14" i="5" s="1"/>
  <c r="U14" i="5" s="1"/>
  <c r="J16" i="5" l="1"/>
  <c r="N15" i="5"/>
  <c r="O15" i="5" s="1"/>
  <c r="P15" i="5" s="1"/>
  <c r="Q15" i="5" s="1"/>
  <c r="R15" i="5" s="1"/>
  <c r="S15" i="5" s="1"/>
  <c r="T15" i="5" s="1"/>
  <c r="U15" i="5" s="1"/>
  <c r="U8" i="5"/>
  <c r="N16" i="5" l="1"/>
  <c r="O16" i="5" s="1"/>
  <c r="P16" i="5" s="1"/>
  <c r="Q16" i="5" s="1"/>
  <c r="R16" i="5" s="1"/>
  <c r="S16" i="5" s="1"/>
  <c r="T16" i="5" s="1"/>
  <c r="U16" i="5" s="1"/>
  <c r="J17" i="5"/>
  <c r="J18" i="5" l="1"/>
  <c r="N17" i="5"/>
  <c r="O17" i="5" s="1"/>
  <c r="P17" i="5" s="1"/>
  <c r="Q17" i="5" s="1"/>
  <c r="R17" i="5" s="1"/>
  <c r="S17" i="5" s="1"/>
  <c r="T17" i="5" s="1"/>
  <c r="U17" i="5" s="1"/>
  <c r="N18" i="5" l="1"/>
  <c r="O18" i="5" s="1"/>
  <c r="P18" i="5" s="1"/>
  <c r="Q18" i="5" s="1"/>
  <c r="R18" i="5" s="1"/>
  <c r="S18" i="5" s="1"/>
  <c r="T18" i="5" s="1"/>
  <c r="U18" i="5" s="1"/>
  <c r="J19" i="5"/>
  <c r="J20" i="5" l="1"/>
  <c r="N19" i="5"/>
  <c r="O19" i="5" s="1"/>
  <c r="P19" i="5" s="1"/>
  <c r="Q19" i="5" s="1"/>
  <c r="R19" i="5" s="1"/>
  <c r="S19" i="5" s="1"/>
  <c r="T19" i="5" s="1"/>
  <c r="U19" i="5" s="1"/>
  <c r="J21" i="5" l="1"/>
  <c r="N20" i="5"/>
  <c r="O20" i="5" s="1"/>
  <c r="P20" i="5" s="1"/>
  <c r="Q20" i="5" s="1"/>
  <c r="R20" i="5" s="1"/>
  <c r="S20" i="5" s="1"/>
  <c r="T20" i="5" s="1"/>
  <c r="U20" i="5" s="1"/>
  <c r="J22" i="5" l="1"/>
  <c r="N21" i="5"/>
  <c r="O21" i="5" s="1"/>
  <c r="P21" i="5" s="1"/>
  <c r="Q21" i="5" s="1"/>
  <c r="R21" i="5" s="1"/>
  <c r="S21" i="5" s="1"/>
  <c r="T21" i="5" s="1"/>
  <c r="U21" i="5" s="1"/>
  <c r="J23" i="5" l="1"/>
  <c r="N22" i="5"/>
  <c r="O22" i="5" s="1"/>
  <c r="P22" i="5" s="1"/>
  <c r="Q22" i="5" s="1"/>
  <c r="R22" i="5" s="1"/>
  <c r="S22" i="5" s="1"/>
  <c r="T22" i="5" s="1"/>
  <c r="U22" i="5" s="1"/>
  <c r="K4" i="4"/>
  <c r="K5" i="4"/>
  <c r="K6" i="4"/>
  <c r="K7" i="4"/>
  <c r="K8" i="4"/>
  <c r="K9" i="4"/>
  <c r="K10" i="4"/>
  <c r="K11" i="4"/>
  <c r="K12" i="4"/>
  <c r="K13" i="4"/>
  <c r="K14" i="4"/>
  <c r="K15" i="4"/>
  <c r="K16" i="4"/>
  <c r="K17" i="4"/>
  <c r="K18" i="4"/>
  <c r="K19" i="4"/>
  <c r="K20" i="4"/>
  <c r="K21" i="4"/>
  <c r="K22" i="4"/>
  <c r="K23" i="4"/>
  <c r="K3" i="4"/>
  <c r="L23" i="4"/>
  <c r="M23" i="4" s="1"/>
  <c r="E23" i="4"/>
  <c r="L22" i="4"/>
  <c r="M22" i="4" s="1"/>
  <c r="E22" i="4"/>
  <c r="L21" i="4"/>
  <c r="M21" i="4" s="1"/>
  <c r="E21" i="4"/>
  <c r="L20" i="4"/>
  <c r="M20" i="4" s="1"/>
  <c r="E20" i="4"/>
  <c r="L19" i="4"/>
  <c r="M19" i="4" s="1"/>
  <c r="E19" i="4"/>
  <c r="L18" i="4"/>
  <c r="M18" i="4" s="1"/>
  <c r="E18" i="4"/>
  <c r="L17" i="4"/>
  <c r="M17" i="4" s="1"/>
  <c r="E17" i="4"/>
  <c r="L16" i="4"/>
  <c r="M16" i="4" s="1"/>
  <c r="E16" i="4"/>
  <c r="L15" i="4"/>
  <c r="M15" i="4" s="1"/>
  <c r="E15" i="4"/>
  <c r="L14" i="4"/>
  <c r="M14" i="4" s="1"/>
  <c r="E14" i="4"/>
  <c r="L13" i="4"/>
  <c r="M13" i="4" s="1"/>
  <c r="E13" i="4"/>
  <c r="U12" i="4"/>
  <c r="L12" i="4"/>
  <c r="M12" i="4" s="1"/>
  <c r="E12" i="4"/>
  <c r="L11" i="4"/>
  <c r="M11" i="4" s="1"/>
  <c r="E11" i="4"/>
  <c r="L10" i="4"/>
  <c r="M10" i="4" s="1"/>
  <c r="E10" i="4"/>
  <c r="L9" i="4"/>
  <c r="M9" i="4" s="1"/>
  <c r="E9" i="4"/>
  <c r="L8" i="4"/>
  <c r="M8" i="4" s="1"/>
  <c r="E8" i="4"/>
  <c r="M7" i="4"/>
  <c r="L7" i="4"/>
  <c r="E7" i="4"/>
  <c r="L6" i="4"/>
  <c r="M6" i="4" s="1"/>
  <c r="E6" i="4"/>
  <c r="L5" i="4"/>
  <c r="M5" i="4" s="1"/>
  <c r="E5" i="4"/>
  <c r="L4" i="4"/>
  <c r="M4" i="4" s="1"/>
  <c r="E4" i="4"/>
  <c r="L3" i="4"/>
  <c r="M3" i="4" s="1"/>
  <c r="O3" i="4" s="1"/>
  <c r="P3" i="4" s="1"/>
  <c r="E3" i="4"/>
  <c r="M27" i="2"/>
  <c r="M26" i="2"/>
  <c r="M25" i="2"/>
  <c r="M24" i="2"/>
  <c r="P24" i="4" l="1"/>
  <c r="N23" i="5"/>
  <c r="O23" i="5" s="1"/>
  <c r="P23" i="5" s="1"/>
  <c r="Q23" i="5" s="1"/>
  <c r="R23" i="5" s="1"/>
  <c r="S23" i="5" s="1"/>
  <c r="T23" i="5" s="1"/>
  <c r="U23" i="5" s="1"/>
  <c r="J24" i="5"/>
  <c r="R19" i="4"/>
  <c r="R9" i="4"/>
  <c r="R20" i="4"/>
  <c r="E24" i="4"/>
  <c r="R7" i="4"/>
  <c r="R22" i="4"/>
  <c r="R23" i="4"/>
  <c r="N24" i="5" l="1"/>
  <c r="O24" i="5" s="1"/>
  <c r="P24" i="5" s="1"/>
  <c r="Q24" i="5" s="1"/>
  <c r="R24" i="5" s="1"/>
  <c r="S24" i="5" s="1"/>
  <c r="U24" i="5" s="1"/>
  <c r="J25" i="5"/>
  <c r="Q20" i="4"/>
  <c r="R12" i="4"/>
  <c r="Q12" i="4"/>
  <c r="Q16" i="4"/>
  <c r="R16" i="4"/>
  <c r="R14" i="4"/>
  <c r="Q14" i="4"/>
  <c r="R11" i="4"/>
  <c r="Q11" i="4"/>
  <c r="Q21" i="4"/>
  <c r="R21" i="4"/>
  <c r="Q8" i="4"/>
  <c r="R8" i="4"/>
  <c r="Q18" i="4"/>
  <c r="R18" i="4"/>
  <c r="Q10" i="4"/>
  <c r="R10" i="4"/>
  <c r="R17" i="4"/>
  <c r="Q17" i="4"/>
  <c r="R13" i="4"/>
  <c r="Q13" i="4"/>
  <c r="R5" i="4"/>
  <c r="Q5" i="4"/>
  <c r="R15" i="4"/>
  <c r="Q15" i="4"/>
  <c r="R6" i="4"/>
  <c r="Q6" i="4"/>
  <c r="J26" i="5" l="1"/>
  <c r="N25" i="5"/>
  <c r="O25" i="5" s="1"/>
  <c r="P25" i="5" s="1"/>
  <c r="Q25" i="5" s="1"/>
  <c r="R25" i="5" s="1"/>
  <c r="S25" i="5" s="1"/>
  <c r="T25" i="5" s="1"/>
  <c r="U25" i="5" s="1"/>
  <c r="R4" i="4"/>
  <c r="Q4" i="4"/>
  <c r="Q24" i="4" s="1"/>
  <c r="R3" i="4"/>
  <c r="R24" i="4" l="1"/>
  <c r="J27" i="5"/>
  <c r="N26" i="5"/>
  <c r="O26" i="5" s="1"/>
  <c r="P26" i="5" s="1"/>
  <c r="Q26" i="5" s="1"/>
  <c r="R26" i="5" s="1"/>
  <c r="S26" i="5" s="1"/>
  <c r="T26" i="5" s="1"/>
  <c r="U26" i="5" s="1"/>
  <c r="J28" i="5" l="1"/>
  <c r="N27" i="5"/>
  <c r="O27" i="5" s="1"/>
  <c r="P27" i="5" s="1"/>
  <c r="Q27" i="5" s="1"/>
  <c r="R27" i="5" s="1"/>
  <c r="S27" i="5" s="1"/>
  <c r="U27" i="5" s="1"/>
  <c r="N28" i="5" l="1"/>
  <c r="O28" i="5" s="1"/>
  <c r="P28" i="5" s="1"/>
  <c r="Q28" i="5" s="1"/>
  <c r="R28" i="5" s="1"/>
  <c r="S28" i="5" s="1"/>
  <c r="J29" i="5"/>
  <c r="J30" i="5" l="1"/>
  <c r="O30" i="5" s="1"/>
  <c r="P30" i="5" s="1"/>
  <c r="Q30" i="5" s="1"/>
  <c r="R30" i="5" s="1"/>
  <c r="O29" i="5"/>
  <c r="P29" i="5" s="1"/>
  <c r="Q29" i="5" s="1"/>
  <c r="R29" i="5" s="1"/>
  <c r="S29" i="5"/>
  <c r="U28" i="5" l="1"/>
  <c r="U29" i="5" s="1"/>
  <c r="U32" i="5" s="1"/>
  <c r="T29" i="5"/>
</calcChain>
</file>

<file path=xl/sharedStrings.xml><?xml version="1.0" encoding="utf-8"?>
<sst xmlns="http://schemas.openxmlformats.org/spreadsheetml/2006/main" count="231" uniqueCount="64">
  <si>
    <t>Year Of Const.</t>
  </si>
  <si>
    <t>Age Of Build.</t>
  </si>
  <si>
    <t>Built Up Area In             Sq. M.</t>
  </si>
  <si>
    <t>Valuation Year</t>
  </si>
  <si>
    <t>Total Life of Structure</t>
  </si>
  <si>
    <t>Occupancy</t>
  </si>
  <si>
    <t>Tenant</t>
  </si>
  <si>
    <t>Owner</t>
  </si>
  <si>
    <t>TOTAL</t>
  </si>
  <si>
    <t>Basement</t>
  </si>
  <si>
    <t>Ground Floor</t>
  </si>
  <si>
    <t>1st Floor</t>
  </si>
  <si>
    <t>2nd Floor</t>
  </si>
  <si>
    <t>3rd floor</t>
  </si>
  <si>
    <t>4th Floor</t>
  </si>
  <si>
    <t>5th Floor</t>
  </si>
  <si>
    <t>Floor</t>
  </si>
  <si>
    <t>Carpet Area in Sq. M.</t>
  </si>
  <si>
    <t>Page No.</t>
  </si>
  <si>
    <t>Zone</t>
  </si>
  <si>
    <t>shop / commercial</t>
  </si>
  <si>
    <t>% of the depreciation rate to be deducted</t>
  </si>
  <si>
    <t xml:space="preserve">Unit No. </t>
  </si>
  <si>
    <t>Shed detaded</t>
  </si>
  <si>
    <t>Concveyance Deed - Page No. 2</t>
  </si>
  <si>
    <t>Depreciated Value to be considered</t>
  </si>
  <si>
    <t xml:space="preserve">Cost of Construction </t>
  </si>
  <si>
    <t xml:space="preserve">Depreciation </t>
  </si>
  <si>
    <t>Value of Landlord / Owner  33.33%</t>
  </si>
  <si>
    <t>Value of Tenant  66.67%</t>
  </si>
  <si>
    <t>Land Rate as on 2024</t>
  </si>
  <si>
    <t>Land Rate as on 2001</t>
  </si>
  <si>
    <t>Zone No. 2</t>
  </si>
  <si>
    <t>Check the boundaries</t>
  </si>
  <si>
    <t>Sq. M.</t>
  </si>
  <si>
    <t>Plot Rate</t>
  </si>
  <si>
    <t>Final Deprectiated Rate</t>
  </si>
  <si>
    <t>Industrial / Office Rate</t>
  </si>
  <si>
    <t>Proportionate land area</t>
  </si>
  <si>
    <t>Land Value</t>
  </si>
  <si>
    <t>Total Plot area</t>
  </si>
  <si>
    <t>land area</t>
  </si>
  <si>
    <t>Total const. area</t>
  </si>
  <si>
    <t>Rate</t>
  </si>
  <si>
    <t xml:space="preserve"> Value</t>
  </si>
  <si>
    <t>Prop. Land + Structure Value</t>
  </si>
  <si>
    <t>House No.</t>
  </si>
  <si>
    <t>Unit No. / Floor  .</t>
  </si>
  <si>
    <t>Type of structrue</t>
  </si>
  <si>
    <t>Proportio-nate land area</t>
  </si>
  <si>
    <t>Land Rate</t>
  </si>
  <si>
    <t>CA in Sq. m.</t>
  </si>
  <si>
    <t>Full Rate</t>
  </si>
  <si>
    <t>% of the depreciat-ion rate to be deducted</t>
  </si>
  <si>
    <t>% Value</t>
  </si>
  <si>
    <t>Final Depreciated Rate to be considered</t>
  </si>
  <si>
    <t>Final Depreciated Value to be considered</t>
  </si>
  <si>
    <t xml:space="preserve">Land + Construction Value </t>
  </si>
  <si>
    <t>Value of Tenant - 66.67%</t>
  </si>
  <si>
    <t>Value of Landlord / Owner - 33.33%</t>
  </si>
  <si>
    <t xml:space="preserve">RCC Building </t>
  </si>
  <si>
    <t>Plot area</t>
  </si>
  <si>
    <t>FSI</t>
  </si>
  <si>
    <t xml:space="preserve">Not to be refered for any other report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</si>
</sst>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8"/>
      <name val="Arial Narrow"/>
      <family val="2"/>
    </font>
    <font>
      <sz val="8"/>
      <name val="Arial Narrow"/>
      <family val="2"/>
    </font>
    <font>
      <b/>
      <sz val="7"/>
      <name val="Arial Narrow"/>
      <family val="2"/>
    </font>
    <font>
      <b/>
      <sz val="11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7"/>
      <color rgb="FFFF0000"/>
      <name val="Arial Narrow"/>
      <family val="2"/>
    </font>
    <font>
      <sz val="8"/>
      <color rgb="FFFF0000"/>
      <name val="Arial Narrow"/>
      <family val="2"/>
    </font>
    <font>
      <b/>
      <sz val="8"/>
      <color rgb="FFFF0000"/>
      <name val="Arial Narrow"/>
      <family val="2"/>
    </font>
    <font>
      <sz val="26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63">
    <xf numFmtId="0" fontId="0" fillId="0" borderId="0" xfId="0"/>
    <xf numFmtId="0" fontId="5" fillId="2" borderId="1" xfId="0" applyFont="1" applyFill="1" applyBorder="1"/>
    <xf numFmtId="2" fontId="5" fillId="2" borderId="1" xfId="0" applyNumberFormat="1" applyFont="1" applyFill="1" applyBorder="1" applyAlignment="1">
      <alignment horizontal="right" vertical="center" wrapText="1"/>
    </xf>
    <xf numFmtId="4" fontId="5" fillId="2" borderId="1" xfId="0" applyNumberFormat="1" applyFont="1" applyFill="1" applyBorder="1" applyAlignment="1">
      <alignment horizontal="right" wrapText="1"/>
    </xf>
    <xf numFmtId="4" fontId="5" fillId="2" borderId="1" xfId="0" applyNumberFormat="1" applyFont="1" applyFill="1" applyBorder="1" applyAlignment="1">
      <alignment vertical="top"/>
    </xf>
    <xf numFmtId="0" fontId="2" fillId="2" borderId="0" xfId="0" applyFont="1" applyFill="1"/>
    <xf numFmtId="0" fontId="6" fillId="3" borderId="1" xfId="0" applyFont="1" applyFill="1" applyBorder="1" applyAlignment="1">
      <alignment horizontal="center" vertical="top" wrapText="1" shrinkToFit="1"/>
    </xf>
    <xf numFmtId="0" fontId="5" fillId="2" borderId="1" xfId="0" applyFont="1" applyFill="1" applyBorder="1" applyAlignment="1">
      <alignment horizontal="center" vertical="center" wrapText="1"/>
    </xf>
    <xf numFmtId="0" fontId="2" fillId="3" borderId="0" xfId="0" applyFont="1" applyFill="1" applyAlignment="1">
      <alignment horizontal="center"/>
    </xf>
    <xf numFmtId="0" fontId="5" fillId="2" borderId="1" xfId="0" applyFont="1" applyFill="1" applyBorder="1" applyAlignment="1">
      <alignment horizontal="center" vertical="top"/>
    </xf>
    <xf numFmtId="2" fontId="5" fillId="2" borderId="1" xfId="0" applyNumberFormat="1" applyFont="1" applyFill="1" applyBorder="1" applyAlignment="1">
      <alignment horizontal="center" vertical="top"/>
    </xf>
    <xf numFmtId="2" fontId="5" fillId="3" borderId="1" xfId="0" applyNumberFormat="1" applyFont="1" applyFill="1" applyBorder="1" applyAlignment="1">
      <alignment horizontal="center" vertical="top"/>
    </xf>
    <xf numFmtId="0" fontId="5" fillId="3" borderId="1" xfId="0" applyFont="1" applyFill="1" applyBorder="1" applyAlignment="1">
      <alignment horizontal="center" vertical="top"/>
    </xf>
    <xf numFmtId="0" fontId="2" fillId="3" borderId="0" xfId="0" applyFont="1" applyFill="1" applyBorder="1" applyAlignment="1">
      <alignment horizontal="center"/>
    </xf>
    <xf numFmtId="0" fontId="3" fillId="3" borderId="0" xfId="0" applyFont="1" applyFill="1" applyBorder="1" applyAlignment="1">
      <alignment horizontal="center" wrapText="1"/>
    </xf>
    <xf numFmtId="4" fontId="5" fillId="3" borderId="1" xfId="0" applyNumberFormat="1" applyFont="1" applyFill="1" applyBorder="1" applyAlignment="1">
      <alignment horizontal="right" wrapText="1"/>
    </xf>
    <xf numFmtId="0" fontId="5" fillId="3" borderId="1" xfId="0" applyFont="1" applyFill="1" applyBorder="1" applyAlignment="1">
      <alignment horizontal="center" vertical="center" wrapText="1"/>
    </xf>
    <xf numFmtId="4" fontId="5" fillId="3" borderId="1" xfId="0" applyNumberFormat="1" applyFont="1" applyFill="1" applyBorder="1" applyAlignment="1">
      <alignment vertical="top"/>
    </xf>
    <xf numFmtId="0" fontId="2" fillId="3" borderId="0" xfId="0" applyFont="1" applyFill="1"/>
    <xf numFmtId="0" fontId="2" fillId="3" borderId="0" xfId="0" applyFont="1" applyFill="1" applyBorder="1"/>
    <xf numFmtId="0" fontId="3" fillId="3" borderId="0" xfId="0" applyFont="1" applyFill="1" applyBorder="1" applyAlignment="1">
      <alignment horizontal="center" vertical="top" wrapText="1"/>
    </xf>
    <xf numFmtId="0" fontId="2" fillId="3" borderId="0" xfId="0" applyFont="1" applyFill="1" applyBorder="1" applyAlignment="1">
      <alignment horizontal="right" vertical="top" wrapText="1"/>
    </xf>
    <xf numFmtId="0" fontId="2" fillId="3" borderId="0" xfId="0" applyFont="1" applyFill="1" applyBorder="1" applyAlignment="1">
      <alignment horizontal="center" vertical="top" wrapText="1"/>
    </xf>
    <xf numFmtId="17" fontId="0" fillId="0" borderId="0" xfId="0" applyNumberFormat="1"/>
    <xf numFmtId="0" fontId="7" fillId="0" borderId="0" xfId="0" applyFont="1"/>
    <xf numFmtId="43" fontId="7" fillId="0" borderId="0" xfId="1" applyFont="1"/>
    <xf numFmtId="0" fontId="6" fillId="3" borderId="2" xfId="0" applyFont="1" applyFill="1" applyBorder="1" applyAlignment="1">
      <alignment horizontal="center" vertical="top" wrapText="1" shrinkToFit="1"/>
    </xf>
    <xf numFmtId="4" fontId="5" fillId="2" borderId="2" xfId="0" applyNumberFormat="1" applyFont="1" applyFill="1" applyBorder="1" applyAlignment="1">
      <alignment horizontal="right" wrapText="1"/>
    </xf>
    <xf numFmtId="4" fontId="5" fillId="3" borderId="2" xfId="0" applyNumberFormat="1" applyFont="1" applyFill="1" applyBorder="1" applyAlignment="1">
      <alignment horizontal="right" wrapText="1"/>
    </xf>
    <xf numFmtId="0" fontId="3" fillId="3" borderId="0" xfId="0" applyFont="1" applyFill="1" applyAlignment="1">
      <alignment wrapText="1"/>
    </xf>
    <xf numFmtId="0" fontId="6" fillId="3" borderId="1" xfId="0" applyFont="1" applyFill="1" applyBorder="1" applyAlignment="1">
      <alignment horizontal="center" vertical="top" wrapText="1"/>
    </xf>
    <xf numFmtId="0" fontId="3" fillId="3" borderId="0" xfId="0" applyFont="1" applyFill="1" applyAlignment="1">
      <alignment horizontal="center"/>
    </xf>
    <xf numFmtId="0" fontId="5" fillId="3" borderId="1" xfId="0" applyFont="1" applyFill="1" applyBorder="1" applyAlignment="1">
      <alignment horizontal="center"/>
    </xf>
    <xf numFmtId="0" fontId="5" fillId="3" borderId="1" xfId="0" applyFont="1" applyFill="1" applyBorder="1"/>
    <xf numFmtId="2" fontId="5" fillId="3" borderId="1" xfId="0" applyNumberFormat="1" applyFont="1" applyFill="1" applyBorder="1" applyAlignment="1">
      <alignment horizontal="right" vertical="center" wrapText="1"/>
    </xf>
    <xf numFmtId="0" fontId="2" fillId="3" borderId="0" xfId="0" applyFont="1" applyFill="1" applyAlignment="1">
      <alignment vertical="top"/>
    </xf>
    <xf numFmtId="0" fontId="4" fillId="3" borderId="1" xfId="0" applyFont="1" applyFill="1" applyBorder="1" applyAlignment="1">
      <alignment vertical="top" wrapText="1"/>
    </xf>
    <xf numFmtId="0" fontId="5" fillId="3" borderId="1" xfId="0" applyFont="1" applyFill="1" applyBorder="1" applyAlignment="1">
      <alignment vertical="top" wrapText="1"/>
    </xf>
    <xf numFmtId="2" fontId="5" fillId="3" borderId="1" xfId="0" applyNumberFormat="1" applyFont="1" applyFill="1" applyBorder="1" applyAlignment="1">
      <alignment vertical="top" wrapText="1"/>
    </xf>
    <xf numFmtId="2" fontId="4" fillId="3" borderId="1" xfId="0" applyNumberFormat="1" applyFont="1" applyFill="1" applyBorder="1" applyAlignment="1">
      <alignment horizontal="right" vertical="top" wrapText="1"/>
    </xf>
    <xf numFmtId="0" fontId="2" fillId="3" borderId="0" xfId="0" applyFont="1" applyFill="1" applyAlignment="1">
      <alignment wrapText="1"/>
    </xf>
    <xf numFmtId="0" fontId="5" fillId="2" borderId="1" xfId="0" applyFont="1" applyFill="1" applyBorder="1" applyAlignment="1">
      <alignment horizontal="center"/>
    </xf>
    <xf numFmtId="4" fontId="2" fillId="2" borderId="0" xfId="0" applyNumberFormat="1" applyFont="1" applyFill="1"/>
    <xf numFmtId="0" fontId="8" fillId="3" borderId="0" xfId="0" applyFont="1" applyFill="1"/>
    <xf numFmtId="43" fontId="8" fillId="3" borderId="0" xfId="1" applyFont="1" applyFill="1"/>
    <xf numFmtId="0" fontId="9" fillId="3" borderId="1" xfId="0" applyFont="1" applyFill="1" applyBorder="1" applyAlignment="1">
      <alignment horizontal="center" vertical="top" wrapText="1" shrinkToFit="1"/>
    </xf>
    <xf numFmtId="43" fontId="9" fillId="3" borderId="1" xfId="1" applyFont="1" applyFill="1" applyBorder="1" applyAlignment="1">
      <alignment horizontal="center" vertical="top" wrapText="1"/>
    </xf>
    <xf numFmtId="0" fontId="9" fillId="3" borderId="1" xfId="0" applyFont="1" applyFill="1" applyBorder="1" applyAlignment="1">
      <alignment horizontal="center" vertical="top" wrapText="1"/>
    </xf>
    <xf numFmtId="4" fontId="10" fillId="2" borderId="1" xfId="0" applyNumberFormat="1" applyFont="1" applyFill="1" applyBorder="1" applyAlignment="1">
      <alignment vertical="top"/>
    </xf>
    <xf numFmtId="43" fontId="10" fillId="2" borderId="1" xfId="1" applyFont="1" applyFill="1" applyBorder="1"/>
    <xf numFmtId="4" fontId="10" fillId="2" borderId="1" xfId="0" applyNumberFormat="1" applyFont="1" applyFill="1" applyBorder="1"/>
    <xf numFmtId="43" fontId="10" fillId="3" borderId="1" xfId="1" applyFont="1" applyFill="1" applyBorder="1"/>
    <xf numFmtId="4" fontId="10" fillId="3" borderId="1" xfId="0" applyNumberFormat="1" applyFont="1" applyFill="1" applyBorder="1"/>
    <xf numFmtId="4" fontId="11" fillId="3" borderId="1" xfId="0" applyNumberFormat="1" applyFont="1" applyFill="1" applyBorder="1" applyAlignment="1">
      <alignment vertical="top"/>
    </xf>
    <xf numFmtId="43" fontId="11" fillId="3" borderId="1" xfId="1" applyFont="1" applyFill="1" applyBorder="1" applyAlignment="1">
      <alignment vertical="top"/>
    </xf>
    <xf numFmtId="4" fontId="11" fillId="3" borderId="1" xfId="0" applyNumberFormat="1" applyFont="1" applyFill="1" applyBorder="1"/>
    <xf numFmtId="0" fontId="8" fillId="3" borderId="0" xfId="0" applyFont="1" applyFill="1" applyBorder="1"/>
    <xf numFmtId="43" fontId="8" fillId="3" borderId="0" xfId="1" applyFont="1" applyFill="1" applyBorder="1"/>
    <xf numFmtId="0" fontId="5" fillId="2" borderId="3" xfId="0" applyFont="1" applyFill="1" applyBorder="1" applyAlignment="1">
      <alignment horizontal="center"/>
    </xf>
    <xf numFmtId="0" fontId="5" fillId="2" borderId="3" xfId="0" applyFont="1" applyFill="1" applyBorder="1"/>
    <xf numFmtId="2" fontId="5" fillId="2" borderId="3" xfId="0" applyNumberFormat="1" applyFont="1" applyFill="1" applyBorder="1" applyAlignment="1">
      <alignment horizontal="right" vertical="center" wrapText="1"/>
    </xf>
    <xf numFmtId="0" fontId="5" fillId="2" borderId="3" xfId="0" applyFont="1" applyFill="1" applyBorder="1" applyAlignment="1">
      <alignment horizontal="center" vertical="center" wrapText="1"/>
    </xf>
    <xf numFmtId="4" fontId="5" fillId="2" borderId="3" xfId="0" applyNumberFormat="1" applyFont="1" applyFill="1" applyBorder="1" applyAlignment="1">
      <alignment horizontal="right" wrapText="1"/>
    </xf>
    <xf numFmtId="4" fontId="5" fillId="2" borderId="4" xfId="0" applyNumberFormat="1" applyFont="1" applyFill="1" applyBorder="1" applyAlignment="1">
      <alignment horizontal="right" wrapText="1"/>
    </xf>
    <xf numFmtId="0" fontId="5" fillId="2" borderId="3" xfId="0" applyFont="1" applyFill="1" applyBorder="1" applyAlignment="1">
      <alignment horizontal="center" vertical="top"/>
    </xf>
    <xf numFmtId="2" fontId="5" fillId="2" borderId="3" xfId="0" applyNumberFormat="1" applyFont="1" applyFill="1" applyBorder="1" applyAlignment="1">
      <alignment horizontal="center" vertical="top"/>
    </xf>
    <xf numFmtId="4" fontId="5" fillId="2" borderId="3" xfId="0" applyNumberFormat="1" applyFont="1" applyFill="1" applyBorder="1" applyAlignment="1">
      <alignment vertical="top"/>
    </xf>
    <xf numFmtId="43" fontId="10" fillId="2" borderId="3" xfId="1" applyFont="1" applyFill="1" applyBorder="1"/>
    <xf numFmtId="4" fontId="10" fillId="2" borderId="3" xfId="0" applyNumberFormat="1" applyFont="1" applyFill="1" applyBorder="1"/>
    <xf numFmtId="0" fontId="2" fillId="3" borderId="1" xfId="0" applyFont="1" applyFill="1" applyBorder="1" applyAlignment="1">
      <alignment horizontal="center"/>
    </xf>
    <xf numFmtId="43" fontId="2" fillId="3" borderId="1" xfId="0" applyNumberFormat="1" applyFont="1" applyFill="1" applyBorder="1"/>
    <xf numFmtId="0" fontId="2" fillId="3" borderId="1" xfId="0" applyFont="1" applyFill="1" applyBorder="1"/>
    <xf numFmtId="0" fontId="2" fillId="3" borderId="1" xfId="0" applyFont="1" applyFill="1" applyBorder="1" applyAlignment="1">
      <alignment wrapText="1"/>
    </xf>
    <xf numFmtId="2" fontId="2" fillId="3" borderId="1" xfId="0" applyNumberFormat="1" applyFont="1" applyFill="1" applyBorder="1" applyAlignment="1">
      <alignment horizontal="center"/>
    </xf>
    <xf numFmtId="0" fontId="8" fillId="3" borderId="1" xfId="0" applyFont="1" applyFill="1" applyBorder="1"/>
    <xf numFmtId="43" fontId="8" fillId="3" borderId="1" xfId="1" applyFont="1" applyFill="1" applyBorder="1"/>
    <xf numFmtId="0" fontId="2" fillId="0" borderId="0" xfId="0" applyFont="1" applyAlignment="1">
      <alignment horizontal="center"/>
    </xf>
    <xf numFmtId="0" fontId="2" fillId="0" borderId="0" xfId="0" applyFont="1" applyAlignment="1">
      <alignment wrapText="1"/>
    </xf>
    <xf numFmtId="43" fontId="2" fillId="0" borderId="0" xfId="1" applyFont="1" applyAlignment="1">
      <alignment wrapText="1"/>
    </xf>
    <xf numFmtId="0" fontId="3" fillId="0" borderId="0" xfId="0" applyFont="1" applyAlignment="1"/>
    <xf numFmtId="0" fontId="2" fillId="0" borderId="0" xfId="0" applyFont="1"/>
    <xf numFmtId="43" fontId="2" fillId="0" borderId="0" xfId="1" applyFont="1"/>
    <xf numFmtId="0" fontId="3" fillId="0" borderId="0" xfId="0" applyFont="1" applyAlignment="1">
      <alignment wrapText="1"/>
    </xf>
    <xf numFmtId="43" fontId="3" fillId="0" borderId="0" xfId="1" applyFont="1" applyAlignment="1">
      <alignment wrapText="1"/>
    </xf>
    <xf numFmtId="0" fontId="2" fillId="0" borderId="1" xfId="0" applyFont="1" applyBorder="1" applyAlignment="1">
      <alignment horizontal="center" wrapText="1"/>
    </xf>
    <xf numFmtId="0" fontId="2" fillId="0" borderId="0" xfId="0" applyFont="1" applyBorder="1" applyAlignment="1">
      <alignment horizontal="center" wrapText="1"/>
    </xf>
    <xf numFmtId="43" fontId="2" fillId="0" borderId="0" xfId="1" applyFont="1" applyBorder="1" applyAlignment="1">
      <alignment horizontal="center" wrapText="1"/>
    </xf>
    <xf numFmtId="4" fontId="2" fillId="0" borderId="0" xfId="0" applyNumberFormat="1" applyFont="1"/>
    <xf numFmtId="0" fontId="3" fillId="0" borderId="1" xfId="0" applyFont="1" applyBorder="1" applyAlignment="1">
      <alignment horizontal="center" vertical="top" wrapText="1" shrinkToFit="1"/>
    </xf>
    <xf numFmtId="0" fontId="2" fillId="0" borderId="1" xfId="0" applyFont="1" applyBorder="1" applyAlignment="1">
      <alignment horizontal="center"/>
    </xf>
    <xf numFmtId="43" fontId="2" fillId="0" borderId="1" xfId="1" applyFont="1" applyBorder="1" applyAlignment="1">
      <alignment horizontal="center"/>
    </xf>
    <xf numFmtId="4" fontId="2" fillId="0" borderId="1" xfId="0" applyNumberFormat="1" applyFont="1" applyBorder="1" applyAlignment="1">
      <alignment vertical="top"/>
    </xf>
    <xf numFmtId="0" fontId="2" fillId="0" borderId="1" xfId="0" applyFont="1" applyBorder="1"/>
    <xf numFmtId="0" fontId="3" fillId="0" borderId="0" xfId="0" applyFont="1" applyAlignment="1">
      <alignment horizontal="center" wrapText="1"/>
    </xf>
    <xf numFmtId="0" fontId="3" fillId="3" borderId="0" xfId="0" applyFont="1" applyFill="1" applyAlignment="1">
      <alignment horizontal="center" wrapText="1"/>
    </xf>
    <xf numFmtId="0" fontId="2" fillId="0" borderId="0" xfId="0" applyFont="1" applyAlignment="1">
      <alignment horizontal="center" wrapText="1"/>
    </xf>
    <xf numFmtId="43" fontId="2" fillId="0" borderId="0" xfId="1" applyFont="1" applyAlignment="1">
      <alignment horizontal="center" wrapText="1"/>
    </xf>
    <xf numFmtId="0" fontId="4" fillId="0" borderId="1" xfId="0" applyFont="1" applyBorder="1" applyAlignment="1">
      <alignment wrapText="1"/>
    </xf>
    <xf numFmtId="0" fontId="4" fillId="3" borderId="1" xfId="0" applyFont="1" applyFill="1" applyBorder="1" applyAlignment="1">
      <alignment wrapText="1"/>
    </xf>
    <xf numFmtId="43" fontId="4" fillId="0" borderId="1" xfId="1" applyFont="1" applyBorder="1" applyAlignment="1">
      <alignment wrapText="1"/>
    </xf>
    <xf numFmtId="0" fontId="4" fillId="0" borderId="1" xfId="0" applyFont="1" applyBorder="1" applyAlignment="1">
      <alignment horizontal="center" vertical="top" wrapText="1" shrinkToFit="1"/>
    </xf>
    <xf numFmtId="0" fontId="4" fillId="0" borderId="3" xfId="0" applyFont="1" applyBorder="1" applyAlignment="1">
      <alignment horizontal="center" vertical="top" wrapText="1" shrinkToFit="1"/>
    </xf>
    <xf numFmtId="43" fontId="4" fillId="0" borderId="1" xfId="1" applyFont="1" applyBorder="1" applyAlignment="1">
      <alignment horizontal="center" wrapText="1"/>
    </xf>
    <xf numFmtId="0" fontId="4" fillId="0" borderId="1" xfId="0" applyFont="1" applyBorder="1" applyAlignment="1">
      <alignment horizontal="center" wrapText="1"/>
    </xf>
    <xf numFmtId="0" fontId="3" fillId="0" borderId="0" xfId="0" applyFont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1" xfId="0" applyFont="1" applyBorder="1"/>
    <xf numFmtId="43" fontId="5" fillId="0" borderId="1" xfId="1" applyFont="1" applyBorder="1"/>
    <xf numFmtId="2" fontId="5" fillId="0" borderId="1" xfId="0" applyNumberFormat="1" applyFont="1" applyBorder="1" applyAlignment="1">
      <alignment horizontal="right" vertical="center" wrapText="1"/>
    </xf>
    <xf numFmtId="0" fontId="5" fillId="0" borderId="1" xfId="0" applyFont="1" applyBorder="1" applyAlignment="1">
      <alignment horizontal="right" vertical="center" wrapText="1"/>
    </xf>
    <xf numFmtId="4" fontId="5" fillId="0" borderId="5" xfId="0" applyNumberFormat="1" applyFont="1" applyBorder="1" applyAlignment="1">
      <alignment horizontal="right" wrapText="1"/>
    </xf>
    <xf numFmtId="0" fontId="5" fillId="0" borderId="2" xfId="0" applyFont="1" applyBorder="1" applyAlignment="1">
      <alignment vertical="top"/>
    </xf>
    <xf numFmtId="0" fontId="5" fillId="0" borderId="1" xfId="0" applyFont="1" applyBorder="1" applyAlignment="1">
      <alignment vertical="top"/>
    </xf>
    <xf numFmtId="4" fontId="5" fillId="0" borderId="1" xfId="0" applyNumberFormat="1" applyFont="1" applyBorder="1" applyAlignment="1">
      <alignment vertical="top"/>
    </xf>
    <xf numFmtId="4" fontId="5" fillId="0" borderId="1" xfId="0" applyNumberFormat="1" applyFont="1" applyBorder="1"/>
    <xf numFmtId="0" fontId="2" fillId="0" borderId="0" xfId="0" applyFont="1" applyAlignment="1">
      <alignment vertical="top"/>
    </xf>
    <xf numFmtId="0" fontId="5" fillId="0" borderId="1" xfId="0" applyFont="1" applyBorder="1" applyAlignment="1">
      <alignment vertical="top" wrapText="1"/>
    </xf>
    <xf numFmtId="2" fontId="5" fillId="0" borderId="1" xfId="0" applyNumberFormat="1" applyFont="1" applyBorder="1" applyAlignment="1">
      <alignment vertical="top" wrapText="1"/>
    </xf>
    <xf numFmtId="0" fontId="4" fillId="0" borderId="1" xfId="0" applyFont="1" applyBorder="1" applyAlignment="1">
      <alignment vertical="top" wrapText="1"/>
    </xf>
    <xf numFmtId="43" fontId="5" fillId="0" borderId="1" xfId="1" applyFont="1" applyBorder="1" applyAlignment="1">
      <alignment vertical="top" wrapText="1"/>
    </xf>
    <xf numFmtId="2" fontId="4" fillId="0" borderId="1" xfId="0" applyNumberFormat="1" applyFont="1" applyBorder="1" applyAlignment="1">
      <alignment horizontal="right" vertical="top" wrapText="1"/>
    </xf>
    <xf numFmtId="4" fontId="4" fillId="0" borderId="1" xfId="0" applyNumberFormat="1" applyFont="1" applyBorder="1" applyAlignment="1">
      <alignment vertical="top"/>
    </xf>
    <xf numFmtId="43" fontId="4" fillId="0" borderId="1" xfId="1" applyFont="1" applyBorder="1" applyAlignment="1">
      <alignment vertical="top"/>
    </xf>
    <xf numFmtId="4" fontId="4" fillId="0" borderId="1" xfId="0" applyNumberFormat="1" applyFont="1" applyBorder="1"/>
    <xf numFmtId="43" fontId="2" fillId="0" borderId="0" xfId="0" applyNumberFormat="1" applyFont="1"/>
    <xf numFmtId="0" fontId="2" fillId="0" borderId="1" xfId="0" applyFont="1" applyBorder="1" applyAlignment="1">
      <alignment vertical="top" wrapText="1"/>
    </xf>
    <xf numFmtId="0" fontId="2" fillId="3" borderId="1" xfId="0" applyFont="1" applyFill="1" applyBorder="1" applyAlignment="1">
      <alignment vertical="top" wrapText="1"/>
    </xf>
    <xf numFmtId="43" fontId="2" fillId="0" borderId="1" xfId="1" applyFont="1" applyBorder="1" applyAlignment="1">
      <alignment vertical="top" wrapText="1"/>
    </xf>
    <xf numFmtId="4" fontId="2" fillId="0" borderId="1" xfId="0" applyNumberFormat="1" applyFont="1" applyBorder="1" applyAlignment="1">
      <alignment horizontal="right" vertical="top" wrapText="1"/>
    </xf>
    <xf numFmtId="0" fontId="2" fillId="0" borderId="1" xfId="0" applyFont="1" applyBorder="1" applyAlignment="1">
      <alignment horizontal="right" vertical="center" wrapText="1"/>
    </xf>
    <xf numFmtId="0" fontId="2" fillId="0" borderId="2" xfId="0" applyFont="1" applyBorder="1" applyAlignment="1">
      <alignment vertical="top"/>
    </xf>
    <xf numFmtId="0" fontId="2" fillId="0" borderId="1" xfId="0" applyFont="1" applyBorder="1" applyAlignment="1">
      <alignment vertical="top"/>
    </xf>
    <xf numFmtId="43" fontId="2" fillId="0" borderId="1" xfId="1" applyFont="1" applyBorder="1" applyAlignment="1">
      <alignment vertical="top"/>
    </xf>
    <xf numFmtId="0" fontId="2" fillId="0" borderId="0" xfId="0" applyFont="1" applyBorder="1"/>
    <xf numFmtId="2" fontId="2" fillId="0" borderId="0" xfId="0" applyNumberFormat="1" applyFont="1" applyBorder="1"/>
    <xf numFmtId="0" fontId="2" fillId="0" borderId="0" xfId="0" applyFont="1" applyBorder="1" applyAlignment="1">
      <alignment horizontal="left" vertical="top" wrapText="1"/>
    </xf>
    <xf numFmtId="0" fontId="2" fillId="0" borderId="0" xfId="0" applyFont="1" applyBorder="1" applyAlignment="1">
      <alignment horizontal="right" vertical="top" wrapText="1"/>
    </xf>
    <xf numFmtId="43" fontId="2" fillId="0" borderId="0" xfId="1" applyFont="1" applyBorder="1"/>
    <xf numFmtId="0" fontId="3" fillId="0" borderId="0" xfId="0" applyFont="1" applyBorder="1" applyAlignment="1">
      <alignment horizontal="center" vertical="top" wrapText="1"/>
    </xf>
    <xf numFmtId="0" fontId="3" fillId="0" borderId="0" xfId="0" applyFont="1" applyBorder="1" applyAlignment="1">
      <alignment wrapText="1"/>
    </xf>
    <xf numFmtId="0" fontId="2" fillId="0" borderId="0" xfId="0" applyFont="1" applyBorder="1" applyAlignment="1">
      <alignment horizontal="center" vertical="top" wrapText="1"/>
    </xf>
    <xf numFmtId="43" fontId="0" fillId="0" borderId="0" xfId="0" applyNumberFormat="1"/>
    <xf numFmtId="1" fontId="5" fillId="2" borderId="1" xfId="0" applyNumberFormat="1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wrapText="1"/>
    </xf>
    <xf numFmtId="0" fontId="2" fillId="4" borderId="1" xfId="0" applyFont="1" applyFill="1" applyBorder="1"/>
    <xf numFmtId="0" fontId="12" fillId="4" borderId="1" xfId="0" applyFont="1" applyFill="1" applyBorder="1" applyAlignment="1">
      <alignment horizontal="center"/>
    </xf>
    <xf numFmtId="0" fontId="12" fillId="4" borderId="1" xfId="0" applyFont="1" applyFill="1" applyBorder="1"/>
    <xf numFmtId="0" fontId="2" fillId="4" borderId="1" xfId="0" applyFont="1" applyFill="1" applyBorder="1" applyAlignment="1">
      <alignment horizontal="center"/>
    </xf>
    <xf numFmtId="1" fontId="5" fillId="3" borderId="1" xfId="0" applyNumberFormat="1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/>
    </xf>
    <xf numFmtId="43" fontId="2" fillId="3" borderId="0" xfId="1" applyFont="1" applyFill="1"/>
    <xf numFmtId="43" fontId="6" fillId="3" borderId="1" xfId="1" applyFont="1" applyFill="1" applyBorder="1" applyAlignment="1">
      <alignment horizontal="center" vertical="top" wrapText="1"/>
    </xf>
    <xf numFmtId="43" fontId="5" fillId="2" borderId="1" xfId="1" applyFont="1" applyFill="1" applyBorder="1"/>
    <xf numFmtId="4" fontId="5" fillId="2" borderId="1" xfId="0" applyNumberFormat="1" applyFont="1" applyFill="1" applyBorder="1"/>
    <xf numFmtId="43" fontId="5" fillId="3" borderId="1" xfId="1" applyFont="1" applyFill="1" applyBorder="1"/>
    <xf numFmtId="4" fontId="5" fillId="3" borderId="1" xfId="0" applyNumberFormat="1" applyFont="1" applyFill="1" applyBorder="1"/>
    <xf numFmtId="43" fontId="5" fillId="2" borderId="3" xfId="1" applyFont="1" applyFill="1" applyBorder="1"/>
    <xf numFmtId="4" fontId="5" fillId="2" borderId="3" xfId="0" applyNumberFormat="1" applyFont="1" applyFill="1" applyBorder="1"/>
    <xf numFmtId="4" fontId="4" fillId="3" borderId="1" xfId="0" applyNumberFormat="1" applyFont="1" applyFill="1" applyBorder="1" applyAlignment="1">
      <alignment vertical="top"/>
    </xf>
    <xf numFmtId="43" fontId="4" fillId="3" borderId="1" xfId="1" applyFont="1" applyFill="1" applyBorder="1" applyAlignment="1">
      <alignment vertical="top"/>
    </xf>
    <xf numFmtId="4" fontId="4" fillId="3" borderId="1" xfId="0" applyNumberFormat="1" applyFont="1" applyFill="1" applyBorder="1"/>
    <xf numFmtId="43" fontId="2" fillId="3" borderId="1" xfId="1" applyFont="1" applyFill="1" applyBorder="1"/>
    <xf numFmtId="43" fontId="2" fillId="3" borderId="0" xfId="1" applyFont="1" applyFill="1" applyBorder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349571</xdr:colOff>
      <xdr:row>14</xdr:row>
      <xdr:rowOff>45982</xdr:rowOff>
    </xdr:from>
    <xdr:to>
      <xdr:col>24</xdr:col>
      <xdr:colOff>387819</xdr:colOff>
      <xdr:row>21</xdr:row>
      <xdr:rowOff>80449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F7A8BC-70F9-47D3-82E5-04C36B40E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41346" y="2712982"/>
          <a:ext cx="4000648" cy="136796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438150</xdr:colOff>
      <xdr:row>1</xdr:row>
      <xdr:rowOff>9525</xdr:rowOff>
    </xdr:from>
    <xdr:to>
      <xdr:col>28</xdr:col>
      <xdr:colOff>334687</xdr:colOff>
      <xdr:row>10</xdr:row>
      <xdr:rowOff>181238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035C4DE-DA2A-4C3D-A062-0D869D2942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72725" y="200025"/>
          <a:ext cx="9402487" cy="1886213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0</xdr:row>
      <xdr:rowOff>0</xdr:rowOff>
    </xdr:from>
    <xdr:to>
      <xdr:col>11</xdr:col>
      <xdr:colOff>285750</xdr:colOff>
      <xdr:row>41</xdr:row>
      <xdr:rowOff>143985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E499-895E-4F2A-85B0-2CBF61CE3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3400" y="0"/>
          <a:ext cx="6457950" cy="7954485"/>
        </a:xfrm>
        <a:prstGeom prst="rect">
          <a:avLst/>
        </a:prstGeom>
      </xdr:spPr>
    </xdr:pic>
    <xdr:clientData/>
  </xdr:twoCellAnchor>
  <xdr:twoCellAnchor editAs="oneCell">
    <xdr:from>
      <xdr:col>14</xdr:col>
      <xdr:colOff>123825</xdr:colOff>
      <xdr:row>32</xdr:row>
      <xdr:rowOff>123825</xdr:rowOff>
    </xdr:from>
    <xdr:to>
      <xdr:col>31</xdr:col>
      <xdr:colOff>554005</xdr:colOff>
      <xdr:row>68</xdr:row>
      <xdr:rowOff>940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4271932-8720-492E-9907-AC49C7F5E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477375" y="6219825"/>
          <a:ext cx="11145805" cy="6735115"/>
        </a:xfrm>
        <a:prstGeom prst="rect">
          <a:avLst/>
        </a:prstGeom>
      </xdr:spPr>
    </xdr:pic>
    <xdr:clientData/>
  </xdr:twoCellAnchor>
  <xdr:twoCellAnchor editAs="oneCell">
    <xdr:from>
      <xdr:col>14</xdr:col>
      <xdr:colOff>409575</xdr:colOff>
      <xdr:row>13</xdr:row>
      <xdr:rowOff>160764</xdr:rowOff>
    </xdr:from>
    <xdr:to>
      <xdr:col>27</xdr:col>
      <xdr:colOff>448723</xdr:colOff>
      <xdr:row>31</xdr:row>
      <xdr:rowOff>153099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1AEA4E0-01C0-4A52-A1BA-1EF8B3E60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763125" y="2637264"/>
          <a:ext cx="8316373" cy="342133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367862</xdr:colOff>
      <xdr:row>21</xdr:row>
      <xdr:rowOff>105348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6FD2DA1-8E63-46D2-AD8D-3A4B63D412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733190" cy="4105848"/>
        </a:xfrm>
        <a:prstGeom prst="rect">
          <a:avLst/>
        </a:prstGeom>
      </xdr:spPr>
    </xdr:pic>
    <xdr:clientData/>
  </xdr:twoCellAnchor>
  <xdr:twoCellAnchor editAs="oneCell">
    <xdr:from>
      <xdr:col>10</xdr:col>
      <xdr:colOff>52551</xdr:colOff>
      <xdr:row>3</xdr:row>
      <xdr:rowOff>45983</xdr:rowOff>
    </xdr:from>
    <xdr:to>
      <xdr:col>18</xdr:col>
      <xdr:colOff>521902</xdr:colOff>
      <xdr:row>42</xdr:row>
      <xdr:rowOff>111140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E9F4B31-2BCE-4238-94A5-1345381E3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47792" y="617483"/>
          <a:ext cx="5356662" cy="749465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349571</xdr:colOff>
      <xdr:row>14</xdr:row>
      <xdr:rowOff>45982</xdr:rowOff>
    </xdr:from>
    <xdr:to>
      <xdr:col>24</xdr:col>
      <xdr:colOff>387819</xdr:colOff>
      <xdr:row>21</xdr:row>
      <xdr:rowOff>80449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E1CB9B-6246-4FEA-B3BD-54E13344B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12721" y="2712982"/>
          <a:ext cx="4000648" cy="12346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3672E8-538E-42A9-A3BA-514DC99C08B6}">
  <dimension ref="A1:U157"/>
  <sheetViews>
    <sheetView tabSelected="1" zoomScale="130" zoomScaleNormal="130" workbookViewId="0"/>
  </sheetViews>
  <sheetFormatPr defaultRowHeight="12.75" x14ac:dyDescent="0.2"/>
  <cols>
    <col min="1" max="1" width="9.140625" style="8"/>
    <col min="2" max="2" width="8.5703125" style="40" customWidth="1"/>
    <col min="3" max="3" width="8.28515625" style="40" customWidth="1"/>
    <col min="4" max="4" width="5" style="40" customWidth="1"/>
    <col min="5" max="5" width="6.7109375" style="18" customWidth="1"/>
    <col min="6" max="6" width="6.140625" style="8" customWidth="1"/>
    <col min="7" max="7" width="7" style="8" customWidth="1"/>
    <col min="8" max="8" width="6.7109375" style="8" customWidth="1"/>
    <col min="9" max="9" width="8.42578125" style="18" customWidth="1"/>
    <col min="10" max="11" width="8.42578125" style="18" hidden="1" customWidth="1"/>
    <col min="12" max="12" width="5.5703125" style="8" customWidth="1"/>
    <col min="13" max="13" width="7.7109375" style="8" customWidth="1"/>
    <col min="14" max="14" width="8.28515625" style="18" customWidth="1"/>
    <col min="15" max="15" width="9.28515625" style="18" customWidth="1"/>
    <col min="16" max="16" width="10.28515625" style="18" customWidth="1"/>
    <col min="17" max="17" width="11" style="150" customWidth="1"/>
    <col min="18" max="18" width="14.42578125" style="18" customWidth="1"/>
    <col min="19" max="19" width="13.7109375" style="18" bestFit="1" customWidth="1"/>
    <col min="20" max="16384" width="9.140625" style="18"/>
  </cols>
  <sheetData>
    <row r="1" spans="1:21" x14ac:dyDescent="0.2">
      <c r="B1" s="29"/>
      <c r="C1" s="29"/>
      <c r="D1" s="29"/>
    </row>
    <row r="2" spans="1:21" s="31" customFormat="1" ht="36" customHeight="1" x14ac:dyDescent="0.2">
      <c r="A2" s="30" t="s">
        <v>22</v>
      </c>
      <c r="B2" s="30" t="s">
        <v>16</v>
      </c>
      <c r="C2" s="30" t="s">
        <v>5</v>
      </c>
      <c r="D2" s="30" t="s">
        <v>17</v>
      </c>
      <c r="E2" s="6" t="s">
        <v>2</v>
      </c>
      <c r="F2" s="6" t="s">
        <v>0</v>
      </c>
      <c r="G2" s="6" t="s">
        <v>3</v>
      </c>
      <c r="H2" s="6" t="s">
        <v>4</v>
      </c>
      <c r="I2" s="6" t="s">
        <v>37</v>
      </c>
      <c r="J2" s="6" t="s">
        <v>35</v>
      </c>
      <c r="K2" s="26" t="s">
        <v>26</v>
      </c>
      <c r="L2" s="6" t="s">
        <v>1</v>
      </c>
      <c r="M2" s="6" t="s">
        <v>21</v>
      </c>
      <c r="N2" s="6" t="s">
        <v>27</v>
      </c>
      <c r="O2" s="6" t="s">
        <v>36</v>
      </c>
      <c r="P2" s="6" t="s">
        <v>25</v>
      </c>
      <c r="Q2" s="151" t="s">
        <v>29</v>
      </c>
      <c r="R2" s="30" t="s">
        <v>28</v>
      </c>
    </row>
    <row r="3" spans="1:21" s="5" customFormat="1" ht="13.5" x14ac:dyDescent="0.25">
      <c r="A3" s="41">
        <v>1</v>
      </c>
      <c r="B3" s="1" t="s">
        <v>9</v>
      </c>
      <c r="C3" s="1" t="s">
        <v>7</v>
      </c>
      <c r="D3" s="1">
        <v>105.54</v>
      </c>
      <c r="E3" s="2">
        <f t="shared" ref="E3:E23" si="0">ROUND(D3*1.2,2)</f>
        <v>126.65</v>
      </c>
      <c r="F3" s="7">
        <v>1949</v>
      </c>
      <c r="G3" s="7">
        <v>2001</v>
      </c>
      <c r="H3" s="142">
        <v>75.375</v>
      </c>
      <c r="I3" s="3">
        <v>94000</v>
      </c>
      <c r="J3" s="3">
        <v>40700</v>
      </c>
      <c r="K3" s="27">
        <f>I3-J3</f>
        <v>53300</v>
      </c>
      <c r="L3" s="9">
        <f t="shared" ref="L3:L23" si="1">G3-F3</f>
        <v>52</v>
      </c>
      <c r="M3" s="10">
        <f t="shared" ref="M3:M23" si="2">90*L3/H3</f>
        <v>62.089552238805972</v>
      </c>
      <c r="N3" s="4">
        <f>ROUND(I3*M3%,0)</f>
        <v>58364</v>
      </c>
      <c r="O3" s="4">
        <f>I3-N3</f>
        <v>35636</v>
      </c>
      <c r="P3" s="4">
        <f>ROUND(O3*E3,0)</f>
        <v>4513299</v>
      </c>
      <c r="Q3" s="152">
        <v>0</v>
      </c>
      <c r="R3" s="153">
        <f>P3</f>
        <v>4513299</v>
      </c>
      <c r="S3" s="42"/>
      <c r="T3" s="42"/>
    </row>
    <row r="4" spans="1:21" ht="13.5" x14ac:dyDescent="0.25">
      <c r="A4" s="32">
        <v>1</v>
      </c>
      <c r="B4" s="33" t="s">
        <v>10</v>
      </c>
      <c r="C4" s="33" t="s">
        <v>6</v>
      </c>
      <c r="D4" s="33">
        <v>55.3</v>
      </c>
      <c r="E4" s="34">
        <f t="shared" si="0"/>
        <v>66.36</v>
      </c>
      <c r="F4" s="16">
        <v>1949</v>
      </c>
      <c r="G4" s="16">
        <v>2001</v>
      </c>
      <c r="H4" s="148">
        <v>75.375</v>
      </c>
      <c r="I4" s="15">
        <v>94000</v>
      </c>
      <c r="J4" s="15">
        <v>40700</v>
      </c>
      <c r="K4" s="28">
        <f t="shared" ref="K4:K23" si="3">I4-J4</f>
        <v>53300</v>
      </c>
      <c r="L4" s="12">
        <f t="shared" si="1"/>
        <v>52</v>
      </c>
      <c r="M4" s="11">
        <f t="shared" si="2"/>
        <v>62.089552238805972</v>
      </c>
      <c r="N4" s="4">
        <f t="shared" ref="N4:N23" si="4">ROUND(I4*M4%,0)</f>
        <v>58364</v>
      </c>
      <c r="O4" s="17">
        <f t="shared" ref="O4:O23" si="5">I4-N4</f>
        <v>35636</v>
      </c>
      <c r="P4" s="4">
        <f t="shared" ref="P4:P23" si="6">ROUND(O4*E4,0)</f>
        <v>2364805</v>
      </c>
      <c r="Q4" s="154">
        <f t="shared" ref="Q4:Q21" si="7">ROUND(P4*66.67%,0)</f>
        <v>1576615</v>
      </c>
      <c r="R4" s="155">
        <f t="shared" ref="R4:R21" si="8">ROUND(P4*33.33%,0)</f>
        <v>788190</v>
      </c>
    </row>
    <row r="5" spans="1:21" s="35" customFormat="1" x14ac:dyDescent="0.25">
      <c r="A5" s="32" t="s">
        <v>23</v>
      </c>
      <c r="B5" s="33" t="s">
        <v>10</v>
      </c>
      <c r="C5" s="33" t="s">
        <v>6</v>
      </c>
      <c r="D5" s="33">
        <v>9.4499999999999993</v>
      </c>
      <c r="E5" s="34">
        <f t="shared" si="0"/>
        <v>11.34</v>
      </c>
      <c r="F5" s="16">
        <v>1949</v>
      </c>
      <c r="G5" s="16">
        <v>2001</v>
      </c>
      <c r="H5" s="148">
        <v>75.375</v>
      </c>
      <c r="I5" s="15">
        <v>94000</v>
      </c>
      <c r="J5" s="15">
        <v>40700</v>
      </c>
      <c r="K5" s="28">
        <f t="shared" si="3"/>
        <v>53300</v>
      </c>
      <c r="L5" s="12">
        <f t="shared" si="1"/>
        <v>52</v>
      </c>
      <c r="M5" s="11">
        <f t="shared" si="2"/>
        <v>62.089552238805972</v>
      </c>
      <c r="N5" s="4">
        <f t="shared" si="4"/>
        <v>58364</v>
      </c>
      <c r="O5" s="17">
        <f t="shared" si="5"/>
        <v>35636</v>
      </c>
      <c r="P5" s="4">
        <f t="shared" si="6"/>
        <v>404112</v>
      </c>
      <c r="Q5" s="154">
        <f t="shared" si="7"/>
        <v>269421</v>
      </c>
      <c r="R5" s="155">
        <f t="shared" si="8"/>
        <v>134691</v>
      </c>
    </row>
    <row r="6" spans="1:21" ht="13.5" x14ac:dyDescent="0.25">
      <c r="A6" s="32">
        <v>3</v>
      </c>
      <c r="B6" s="33" t="s">
        <v>11</v>
      </c>
      <c r="C6" s="33" t="s">
        <v>6</v>
      </c>
      <c r="D6" s="33">
        <v>16.36</v>
      </c>
      <c r="E6" s="34">
        <f t="shared" si="0"/>
        <v>19.63</v>
      </c>
      <c r="F6" s="16">
        <v>1949</v>
      </c>
      <c r="G6" s="16">
        <v>2001</v>
      </c>
      <c r="H6" s="148">
        <v>75.375</v>
      </c>
      <c r="I6" s="15">
        <v>94000</v>
      </c>
      <c r="J6" s="15">
        <v>40700</v>
      </c>
      <c r="K6" s="28">
        <f t="shared" si="3"/>
        <v>53300</v>
      </c>
      <c r="L6" s="12">
        <f t="shared" si="1"/>
        <v>52</v>
      </c>
      <c r="M6" s="11">
        <f t="shared" si="2"/>
        <v>62.089552238805972</v>
      </c>
      <c r="N6" s="4">
        <f t="shared" si="4"/>
        <v>58364</v>
      </c>
      <c r="O6" s="17">
        <f t="shared" si="5"/>
        <v>35636</v>
      </c>
      <c r="P6" s="4">
        <f t="shared" si="6"/>
        <v>699535</v>
      </c>
      <c r="Q6" s="154">
        <f t="shared" si="7"/>
        <v>466380</v>
      </c>
      <c r="R6" s="155">
        <f t="shared" si="8"/>
        <v>233155</v>
      </c>
    </row>
    <row r="7" spans="1:21" s="5" customFormat="1" ht="13.5" x14ac:dyDescent="0.25">
      <c r="A7" s="41">
        <v>4</v>
      </c>
      <c r="B7" s="1" t="s">
        <v>11</v>
      </c>
      <c r="C7" s="1" t="s">
        <v>7</v>
      </c>
      <c r="D7" s="1">
        <v>19.2</v>
      </c>
      <c r="E7" s="2">
        <f t="shared" si="0"/>
        <v>23.04</v>
      </c>
      <c r="F7" s="7">
        <v>1949</v>
      </c>
      <c r="G7" s="7">
        <v>2001</v>
      </c>
      <c r="H7" s="142">
        <v>75.375</v>
      </c>
      <c r="I7" s="3">
        <v>94000</v>
      </c>
      <c r="J7" s="3">
        <v>40700</v>
      </c>
      <c r="K7" s="27">
        <f t="shared" si="3"/>
        <v>53300</v>
      </c>
      <c r="L7" s="9">
        <f t="shared" si="1"/>
        <v>52</v>
      </c>
      <c r="M7" s="10">
        <f t="shared" si="2"/>
        <v>62.089552238805972</v>
      </c>
      <c r="N7" s="4">
        <f t="shared" si="4"/>
        <v>58364</v>
      </c>
      <c r="O7" s="4">
        <f t="shared" si="5"/>
        <v>35636</v>
      </c>
      <c r="P7" s="4">
        <f t="shared" si="6"/>
        <v>821053</v>
      </c>
      <c r="Q7" s="152">
        <v>0</v>
      </c>
      <c r="R7" s="153">
        <f>P7</f>
        <v>821053</v>
      </c>
    </row>
    <row r="8" spans="1:21" ht="13.5" x14ac:dyDescent="0.25">
      <c r="A8" s="32">
        <v>5</v>
      </c>
      <c r="B8" s="33" t="s">
        <v>11</v>
      </c>
      <c r="C8" s="33" t="s">
        <v>6</v>
      </c>
      <c r="D8" s="33">
        <v>14.4</v>
      </c>
      <c r="E8" s="34">
        <f t="shared" si="0"/>
        <v>17.28</v>
      </c>
      <c r="F8" s="16">
        <v>1949</v>
      </c>
      <c r="G8" s="16">
        <v>2001</v>
      </c>
      <c r="H8" s="148">
        <v>75.375</v>
      </c>
      <c r="I8" s="15">
        <v>94000</v>
      </c>
      <c r="J8" s="15">
        <v>40700</v>
      </c>
      <c r="K8" s="28">
        <f t="shared" si="3"/>
        <v>53300</v>
      </c>
      <c r="L8" s="12">
        <f t="shared" si="1"/>
        <v>52</v>
      </c>
      <c r="M8" s="11">
        <f t="shared" si="2"/>
        <v>62.089552238805972</v>
      </c>
      <c r="N8" s="4">
        <f t="shared" si="4"/>
        <v>58364</v>
      </c>
      <c r="O8" s="17">
        <f t="shared" si="5"/>
        <v>35636</v>
      </c>
      <c r="P8" s="4">
        <f t="shared" si="6"/>
        <v>615790</v>
      </c>
      <c r="Q8" s="154">
        <f t="shared" si="7"/>
        <v>410547</v>
      </c>
      <c r="R8" s="155">
        <f t="shared" si="8"/>
        <v>205243</v>
      </c>
    </row>
    <row r="9" spans="1:21" s="5" customFormat="1" ht="13.5" x14ac:dyDescent="0.25">
      <c r="A9" s="41">
        <v>6</v>
      </c>
      <c r="B9" s="1" t="s">
        <v>11</v>
      </c>
      <c r="C9" s="1" t="s">
        <v>7</v>
      </c>
      <c r="D9" s="1">
        <v>13.05</v>
      </c>
      <c r="E9" s="2">
        <f t="shared" si="0"/>
        <v>15.66</v>
      </c>
      <c r="F9" s="7">
        <v>1949</v>
      </c>
      <c r="G9" s="7">
        <v>2001</v>
      </c>
      <c r="H9" s="142">
        <v>75.375</v>
      </c>
      <c r="I9" s="3">
        <v>94000</v>
      </c>
      <c r="J9" s="3">
        <v>40700</v>
      </c>
      <c r="K9" s="27">
        <f t="shared" si="3"/>
        <v>53300</v>
      </c>
      <c r="L9" s="9">
        <f t="shared" si="1"/>
        <v>52</v>
      </c>
      <c r="M9" s="10">
        <f t="shared" si="2"/>
        <v>62.089552238805972</v>
      </c>
      <c r="N9" s="4">
        <f t="shared" si="4"/>
        <v>58364</v>
      </c>
      <c r="O9" s="4">
        <f t="shared" si="5"/>
        <v>35636</v>
      </c>
      <c r="P9" s="4">
        <f t="shared" si="6"/>
        <v>558060</v>
      </c>
      <c r="Q9" s="152">
        <v>0</v>
      </c>
      <c r="R9" s="153">
        <f>P9</f>
        <v>558060</v>
      </c>
    </row>
    <row r="10" spans="1:21" ht="13.5" x14ac:dyDescent="0.25">
      <c r="A10" s="32">
        <v>7</v>
      </c>
      <c r="B10" s="33" t="s">
        <v>12</v>
      </c>
      <c r="C10" s="33" t="s">
        <v>6</v>
      </c>
      <c r="D10" s="33">
        <v>16.86</v>
      </c>
      <c r="E10" s="34">
        <f t="shared" si="0"/>
        <v>20.23</v>
      </c>
      <c r="F10" s="16">
        <v>1949</v>
      </c>
      <c r="G10" s="16">
        <v>2001</v>
      </c>
      <c r="H10" s="148">
        <v>75.375</v>
      </c>
      <c r="I10" s="15">
        <v>94000</v>
      </c>
      <c r="J10" s="15">
        <v>40700</v>
      </c>
      <c r="K10" s="28">
        <f t="shared" si="3"/>
        <v>53300</v>
      </c>
      <c r="L10" s="12">
        <f t="shared" si="1"/>
        <v>52</v>
      </c>
      <c r="M10" s="11">
        <f t="shared" si="2"/>
        <v>62.089552238805972</v>
      </c>
      <c r="N10" s="4">
        <f t="shared" si="4"/>
        <v>58364</v>
      </c>
      <c r="O10" s="17">
        <f t="shared" si="5"/>
        <v>35636</v>
      </c>
      <c r="P10" s="4">
        <f t="shared" si="6"/>
        <v>720916</v>
      </c>
      <c r="Q10" s="154">
        <f t="shared" si="7"/>
        <v>480635</v>
      </c>
      <c r="R10" s="155">
        <f t="shared" si="8"/>
        <v>240281</v>
      </c>
    </row>
    <row r="11" spans="1:21" ht="13.5" x14ac:dyDescent="0.25">
      <c r="A11" s="32">
        <v>8</v>
      </c>
      <c r="B11" s="33" t="s">
        <v>12</v>
      </c>
      <c r="C11" s="33" t="s">
        <v>6</v>
      </c>
      <c r="D11" s="33">
        <v>18.579999999999998</v>
      </c>
      <c r="E11" s="34">
        <f t="shared" si="0"/>
        <v>22.3</v>
      </c>
      <c r="F11" s="16">
        <v>1949</v>
      </c>
      <c r="G11" s="16">
        <v>2001</v>
      </c>
      <c r="H11" s="148">
        <v>75.375</v>
      </c>
      <c r="I11" s="15">
        <v>94000</v>
      </c>
      <c r="J11" s="15">
        <v>40700</v>
      </c>
      <c r="K11" s="28">
        <f t="shared" si="3"/>
        <v>53300</v>
      </c>
      <c r="L11" s="12">
        <f t="shared" si="1"/>
        <v>52</v>
      </c>
      <c r="M11" s="11">
        <f t="shared" si="2"/>
        <v>62.089552238805972</v>
      </c>
      <c r="N11" s="4">
        <f t="shared" si="4"/>
        <v>58364</v>
      </c>
      <c r="O11" s="17">
        <f t="shared" si="5"/>
        <v>35636</v>
      </c>
      <c r="P11" s="4">
        <f t="shared" si="6"/>
        <v>794683</v>
      </c>
      <c r="Q11" s="154">
        <f t="shared" si="7"/>
        <v>529815</v>
      </c>
      <c r="R11" s="155">
        <f t="shared" si="8"/>
        <v>264868</v>
      </c>
    </row>
    <row r="12" spans="1:21" ht="13.5" x14ac:dyDescent="0.25">
      <c r="A12" s="32">
        <v>9</v>
      </c>
      <c r="B12" s="33" t="s">
        <v>12</v>
      </c>
      <c r="C12" s="33" t="s">
        <v>6</v>
      </c>
      <c r="D12" s="33">
        <v>14.4</v>
      </c>
      <c r="E12" s="34">
        <f t="shared" si="0"/>
        <v>17.28</v>
      </c>
      <c r="F12" s="16">
        <v>1949</v>
      </c>
      <c r="G12" s="16">
        <v>2001</v>
      </c>
      <c r="H12" s="148">
        <v>75.375</v>
      </c>
      <c r="I12" s="15">
        <v>94000</v>
      </c>
      <c r="J12" s="15">
        <v>40700</v>
      </c>
      <c r="K12" s="28">
        <f t="shared" si="3"/>
        <v>53300</v>
      </c>
      <c r="L12" s="12">
        <f t="shared" si="1"/>
        <v>52</v>
      </c>
      <c r="M12" s="11">
        <f t="shared" si="2"/>
        <v>62.089552238805972</v>
      </c>
      <c r="N12" s="4">
        <f t="shared" si="4"/>
        <v>58364</v>
      </c>
      <c r="O12" s="17">
        <f t="shared" si="5"/>
        <v>35636</v>
      </c>
      <c r="P12" s="4">
        <f t="shared" si="6"/>
        <v>615790</v>
      </c>
      <c r="Q12" s="154">
        <f t="shared" si="7"/>
        <v>410547</v>
      </c>
      <c r="R12" s="155">
        <f t="shared" si="8"/>
        <v>205243</v>
      </c>
      <c r="U12" s="18">
        <f>2024-75</f>
        <v>1949</v>
      </c>
    </row>
    <row r="13" spans="1:21" ht="13.5" x14ac:dyDescent="0.25">
      <c r="A13" s="32">
        <v>10</v>
      </c>
      <c r="B13" s="33" t="s">
        <v>12</v>
      </c>
      <c r="C13" s="33" t="s">
        <v>6</v>
      </c>
      <c r="D13" s="33">
        <v>13.05</v>
      </c>
      <c r="E13" s="34">
        <f t="shared" si="0"/>
        <v>15.66</v>
      </c>
      <c r="F13" s="16">
        <v>1949</v>
      </c>
      <c r="G13" s="16">
        <v>2001</v>
      </c>
      <c r="H13" s="148">
        <v>75.375</v>
      </c>
      <c r="I13" s="15">
        <v>94000</v>
      </c>
      <c r="J13" s="15">
        <v>40700</v>
      </c>
      <c r="K13" s="28">
        <f t="shared" si="3"/>
        <v>53300</v>
      </c>
      <c r="L13" s="12">
        <f t="shared" si="1"/>
        <v>52</v>
      </c>
      <c r="M13" s="11">
        <f t="shared" si="2"/>
        <v>62.089552238805972</v>
      </c>
      <c r="N13" s="4">
        <f t="shared" si="4"/>
        <v>58364</v>
      </c>
      <c r="O13" s="17">
        <f t="shared" si="5"/>
        <v>35636</v>
      </c>
      <c r="P13" s="4">
        <f t="shared" si="6"/>
        <v>558060</v>
      </c>
      <c r="Q13" s="154">
        <f t="shared" si="7"/>
        <v>372059</v>
      </c>
      <c r="R13" s="155">
        <f t="shared" si="8"/>
        <v>186001</v>
      </c>
    </row>
    <row r="14" spans="1:21" ht="13.5" x14ac:dyDescent="0.25">
      <c r="A14" s="32">
        <v>311</v>
      </c>
      <c r="B14" s="33" t="s">
        <v>13</v>
      </c>
      <c r="C14" s="33" t="s">
        <v>6</v>
      </c>
      <c r="D14" s="33">
        <v>17.649999999999999</v>
      </c>
      <c r="E14" s="34">
        <f t="shared" si="0"/>
        <v>21.18</v>
      </c>
      <c r="F14" s="16">
        <v>1949</v>
      </c>
      <c r="G14" s="16">
        <v>2001</v>
      </c>
      <c r="H14" s="148">
        <v>75.375</v>
      </c>
      <c r="I14" s="15">
        <v>94000</v>
      </c>
      <c r="J14" s="15">
        <v>40700</v>
      </c>
      <c r="K14" s="28">
        <f t="shared" si="3"/>
        <v>53300</v>
      </c>
      <c r="L14" s="12">
        <f t="shared" si="1"/>
        <v>52</v>
      </c>
      <c r="M14" s="11">
        <f t="shared" si="2"/>
        <v>62.089552238805972</v>
      </c>
      <c r="N14" s="4">
        <f t="shared" si="4"/>
        <v>58364</v>
      </c>
      <c r="O14" s="17">
        <f t="shared" si="5"/>
        <v>35636</v>
      </c>
      <c r="P14" s="4">
        <f t="shared" si="6"/>
        <v>754770</v>
      </c>
      <c r="Q14" s="154">
        <f t="shared" si="7"/>
        <v>503205</v>
      </c>
      <c r="R14" s="155">
        <f t="shared" si="8"/>
        <v>251565</v>
      </c>
      <c r="U14" s="18" t="s">
        <v>24</v>
      </c>
    </row>
    <row r="15" spans="1:21" ht="13.5" x14ac:dyDescent="0.25">
      <c r="A15" s="32">
        <v>312</v>
      </c>
      <c r="B15" s="33" t="s">
        <v>13</v>
      </c>
      <c r="C15" s="33" t="s">
        <v>6</v>
      </c>
      <c r="D15" s="33">
        <v>18.579999999999998</v>
      </c>
      <c r="E15" s="34">
        <f t="shared" si="0"/>
        <v>22.3</v>
      </c>
      <c r="F15" s="16">
        <v>1949</v>
      </c>
      <c r="G15" s="16">
        <v>2001</v>
      </c>
      <c r="H15" s="148">
        <v>75.375</v>
      </c>
      <c r="I15" s="15">
        <v>94000</v>
      </c>
      <c r="J15" s="15">
        <v>40700</v>
      </c>
      <c r="K15" s="28">
        <f t="shared" si="3"/>
        <v>53300</v>
      </c>
      <c r="L15" s="12">
        <f t="shared" si="1"/>
        <v>52</v>
      </c>
      <c r="M15" s="11">
        <f t="shared" si="2"/>
        <v>62.089552238805972</v>
      </c>
      <c r="N15" s="4">
        <f t="shared" si="4"/>
        <v>58364</v>
      </c>
      <c r="O15" s="17">
        <f t="shared" si="5"/>
        <v>35636</v>
      </c>
      <c r="P15" s="4">
        <f t="shared" si="6"/>
        <v>794683</v>
      </c>
      <c r="Q15" s="154">
        <f t="shared" si="7"/>
        <v>529815</v>
      </c>
      <c r="R15" s="155">
        <f t="shared" si="8"/>
        <v>264868</v>
      </c>
    </row>
    <row r="16" spans="1:21" ht="13.5" x14ac:dyDescent="0.25">
      <c r="A16" s="32">
        <v>313</v>
      </c>
      <c r="B16" s="33" t="s">
        <v>13</v>
      </c>
      <c r="C16" s="33" t="s">
        <v>6</v>
      </c>
      <c r="D16" s="33">
        <v>14.4</v>
      </c>
      <c r="E16" s="34">
        <f t="shared" si="0"/>
        <v>17.28</v>
      </c>
      <c r="F16" s="16">
        <v>1949</v>
      </c>
      <c r="G16" s="16">
        <v>2001</v>
      </c>
      <c r="H16" s="148">
        <v>75.375</v>
      </c>
      <c r="I16" s="15">
        <v>94000</v>
      </c>
      <c r="J16" s="15">
        <v>40700</v>
      </c>
      <c r="K16" s="28">
        <f t="shared" si="3"/>
        <v>53300</v>
      </c>
      <c r="L16" s="12">
        <f t="shared" si="1"/>
        <v>52</v>
      </c>
      <c r="M16" s="11">
        <f t="shared" si="2"/>
        <v>62.089552238805972</v>
      </c>
      <c r="N16" s="4">
        <f t="shared" si="4"/>
        <v>58364</v>
      </c>
      <c r="O16" s="17">
        <f t="shared" si="5"/>
        <v>35636</v>
      </c>
      <c r="P16" s="4">
        <f t="shared" si="6"/>
        <v>615790</v>
      </c>
      <c r="Q16" s="154">
        <f t="shared" si="7"/>
        <v>410547</v>
      </c>
      <c r="R16" s="155">
        <f t="shared" si="8"/>
        <v>205243</v>
      </c>
    </row>
    <row r="17" spans="1:19" ht="13.5" x14ac:dyDescent="0.25">
      <c r="A17" s="32">
        <v>314</v>
      </c>
      <c r="B17" s="33" t="s">
        <v>13</v>
      </c>
      <c r="C17" s="33" t="s">
        <v>6</v>
      </c>
      <c r="D17" s="33">
        <v>13.05</v>
      </c>
      <c r="E17" s="34">
        <f t="shared" si="0"/>
        <v>15.66</v>
      </c>
      <c r="F17" s="16">
        <v>1949</v>
      </c>
      <c r="G17" s="16">
        <v>2001</v>
      </c>
      <c r="H17" s="148">
        <v>75.375</v>
      </c>
      <c r="I17" s="15">
        <v>94000</v>
      </c>
      <c r="J17" s="15">
        <v>40700</v>
      </c>
      <c r="K17" s="28">
        <f t="shared" si="3"/>
        <v>53300</v>
      </c>
      <c r="L17" s="12">
        <f t="shared" si="1"/>
        <v>52</v>
      </c>
      <c r="M17" s="11">
        <f t="shared" si="2"/>
        <v>62.089552238805972</v>
      </c>
      <c r="N17" s="4">
        <f t="shared" si="4"/>
        <v>58364</v>
      </c>
      <c r="O17" s="17">
        <f t="shared" si="5"/>
        <v>35636</v>
      </c>
      <c r="P17" s="4">
        <f t="shared" si="6"/>
        <v>558060</v>
      </c>
      <c r="Q17" s="154">
        <f t="shared" si="7"/>
        <v>372059</v>
      </c>
      <c r="R17" s="155">
        <f t="shared" si="8"/>
        <v>186001</v>
      </c>
    </row>
    <row r="18" spans="1:19" ht="13.5" x14ac:dyDescent="0.25">
      <c r="A18" s="32">
        <v>15</v>
      </c>
      <c r="B18" s="33" t="s">
        <v>14</v>
      </c>
      <c r="C18" s="33" t="s">
        <v>6</v>
      </c>
      <c r="D18" s="33">
        <v>17.649999999999999</v>
      </c>
      <c r="E18" s="34">
        <f t="shared" si="0"/>
        <v>21.18</v>
      </c>
      <c r="F18" s="16">
        <v>1949</v>
      </c>
      <c r="G18" s="16">
        <v>2001</v>
      </c>
      <c r="H18" s="148">
        <v>75.375</v>
      </c>
      <c r="I18" s="15">
        <v>94000</v>
      </c>
      <c r="J18" s="15">
        <v>40700</v>
      </c>
      <c r="K18" s="28">
        <f t="shared" si="3"/>
        <v>53300</v>
      </c>
      <c r="L18" s="12">
        <f t="shared" si="1"/>
        <v>52</v>
      </c>
      <c r="M18" s="11">
        <f t="shared" si="2"/>
        <v>62.089552238805972</v>
      </c>
      <c r="N18" s="4">
        <f t="shared" si="4"/>
        <v>58364</v>
      </c>
      <c r="O18" s="17">
        <f t="shared" si="5"/>
        <v>35636</v>
      </c>
      <c r="P18" s="4">
        <f t="shared" si="6"/>
        <v>754770</v>
      </c>
      <c r="Q18" s="154">
        <f t="shared" si="7"/>
        <v>503205</v>
      </c>
      <c r="R18" s="155">
        <f t="shared" si="8"/>
        <v>251565</v>
      </c>
    </row>
    <row r="19" spans="1:19" s="5" customFormat="1" ht="13.5" x14ac:dyDescent="0.25">
      <c r="A19" s="41">
        <v>16</v>
      </c>
      <c r="B19" s="1" t="s">
        <v>14</v>
      </c>
      <c r="C19" s="1" t="s">
        <v>7</v>
      </c>
      <c r="D19" s="1">
        <v>18.579999999999998</v>
      </c>
      <c r="E19" s="2">
        <f t="shared" si="0"/>
        <v>22.3</v>
      </c>
      <c r="F19" s="7">
        <v>1949</v>
      </c>
      <c r="G19" s="7">
        <v>2001</v>
      </c>
      <c r="H19" s="142">
        <v>75.375</v>
      </c>
      <c r="I19" s="3">
        <v>94000</v>
      </c>
      <c r="J19" s="3">
        <v>40700</v>
      </c>
      <c r="K19" s="27">
        <f t="shared" si="3"/>
        <v>53300</v>
      </c>
      <c r="L19" s="9">
        <f t="shared" si="1"/>
        <v>52</v>
      </c>
      <c r="M19" s="10">
        <f t="shared" si="2"/>
        <v>62.089552238805972</v>
      </c>
      <c r="N19" s="4">
        <f t="shared" si="4"/>
        <v>58364</v>
      </c>
      <c r="O19" s="4">
        <f t="shared" si="5"/>
        <v>35636</v>
      </c>
      <c r="P19" s="4">
        <f t="shared" si="6"/>
        <v>794683</v>
      </c>
      <c r="Q19" s="152">
        <v>0</v>
      </c>
      <c r="R19" s="153">
        <f>P19</f>
        <v>794683</v>
      </c>
    </row>
    <row r="20" spans="1:19" ht="13.5" x14ac:dyDescent="0.25">
      <c r="A20" s="32">
        <v>17</v>
      </c>
      <c r="B20" s="33" t="s">
        <v>14</v>
      </c>
      <c r="C20" s="33" t="s">
        <v>6</v>
      </c>
      <c r="D20" s="33">
        <v>14.4</v>
      </c>
      <c r="E20" s="34">
        <f t="shared" si="0"/>
        <v>17.28</v>
      </c>
      <c r="F20" s="16">
        <v>1949</v>
      </c>
      <c r="G20" s="16">
        <v>2001</v>
      </c>
      <c r="H20" s="148">
        <v>75.375</v>
      </c>
      <c r="I20" s="15">
        <v>94000</v>
      </c>
      <c r="J20" s="15">
        <v>40700</v>
      </c>
      <c r="K20" s="28">
        <f t="shared" si="3"/>
        <v>53300</v>
      </c>
      <c r="L20" s="12">
        <f t="shared" si="1"/>
        <v>52</v>
      </c>
      <c r="M20" s="11">
        <f t="shared" si="2"/>
        <v>62.089552238805972</v>
      </c>
      <c r="N20" s="4">
        <f t="shared" si="4"/>
        <v>58364</v>
      </c>
      <c r="O20" s="17">
        <f t="shared" si="5"/>
        <v>35636</v>
      </c>
      <c r="P20" s="4">
        <f t="shared" si="6"/>
        <v>615790</v>
      </c>
      <c r="Q20" s="154">
        <f t="shared" si="7"/>
        <v>410547</v>
      </c>
      <c r="R20" s="155">
        <f t="shared" si="8"/>
        <v>205243</v>
      </c>
    </row>
    <row r="21" spans="1:19" ht="13.5" x14ac:dyDescent="0.25">
      <c r="A21" s="32">
        <v>18</v>
      </c>
      <c r="B21" s="33" t="s">
        <v>14</v>
      </c>
      <c r="C21" s="33" t="s">
        <v>6</v>
      </c>
      <c r="D21" s="33">
        <v>13.05</v>
      </c>
      <c r="E21" s="34">
        <f t="shared" si="0"/>
        <v>15.66</v>
      </c>
      <c r="F21" s="16">
        <v>1949</v>
      </c>
      <c r="G21" s="16">
        <v>2001</v>
      </c>
      <c r="H21" s="148">
        <v>75.375</v>
      </c>
      <c r="I21" s="15">
        <v>94000</v>
      </c>
      <c r="J21" s="15">
        <v>40700</v>
      </c>
      <c r="K21" s="28">
        <f t="shared" si="3"/>
        <v>53300</v>
      </c>
      <c r="L21" s="12">
        <f t="shared" si="1"/>
        <v>52</v>
      </c>
      <c r="M21" s="11">
        <f t="shared" si="2"/>
        <v>62.089552238805972</v>
      </c>
      <c r="N21" s="4">
        <f t="shared" si="4"/>
        <v>58364</v>
      </c>
      <c r="O21" s="17">
        <f t="shared" si="5"/>
        <v>35636</v>
      </c>
      <c r="P21" s="4">
        <f t="shared" si="6"/>
        <v>558060</v>
      </c>
      <c r="Q21" s="154">
        <f t="shared" si="7"/>
        <v>372059</v>
      </c>
      <c r="R21" s="155">
        <f t="shared" si="8"/>
        <v>186001</v>
      </c>
    </row>
    <row r="22" spans="1:19" s="5" customFormat="1" ht="13.5" x14ac:dyDescent="0.25">
      <c r="A22" s="41">
        <v>19</v>
      </c>
      <c r="B22" s="1" t="s">
        <v>15</v>
      </c>
      <c r="C22" s="1" t="s">
        <v>7</v>
      </c>
      <c r="D22" s="1">
        <v>25.66</v>
      </c>
      <c r="E22" s="2">
        <f t="shared" si="0"/>
        <v>30.79</v>
      </c>
      <c r="F22" s="7">
        <v>1949</v>
      </c>
      <c r="G22" s="7">
        <v>2001</v>
      </c>
      <c r="H22" s="142">
        <v>75.375</v>
      </c>
      <c r="I22" s="3">
        <v>94000</v>
      </c>
      <c r="J22" s="3">
        <v>40700</v>
      </c>
      <c r="K22" s="27">
        <f t="shared" si="3"/>
        <v>53300</v>
      </c>
      <c r="L22" s="9">
        <f t="shared" si="1"/>
        <v>52</v>
      </c>
      <c r="M22" s="10">
        <f t="shared" si="2"/>
        <v>62.089552238805972</v>
      </c>
      <c r="N22" s="4">
        <f t="shared" si="4"/>
        <v>58364</v>
      </c>
      <c r="O22" s="4">
        <f t="shared" si="5"/>
        <v>35636</v>
      </c>
      <c r="P22" s="4">
        <f t="shared" si="6"/>
        <v>1097232</v>
      </c>
      <c r="Q22" s="152">
        <v>0</v>
      </c>
      <c r="R22" s="153">
        <f>P22</f>
        <v>1097232</v>
      </c>
    </row>
    <row r="23" spans="1:19" s="5" customFormat="1" ht="13.5" x14ac:dyDescent="0.25">
      <c r="A23" s="58">
        <v>20</v>
      </c>
      <c r="B23" s="59" t="s">
        <v>15</v>
      </c>
      <c r="C23" s="59" t="s">
        <v>7</v>
      </c>
      <c r="D23" s="59">
        <v>35.15</v>
      </c>
      <c r="E23" s="60">
        <f t="shared" si="0"/>
        <v>42.18</v>
      </c>
      <c r="F23" s="61">
        <v>1949</v>
      </c>
      <c r="G23" s="61">
        <v>2001</v>
      </c>
      <c r="H23" s="142">
        <v>75.375</v>
      </c>
      <c r="I23" s="62">
        <v>94000</v>
      </c>
      <c r="J23" s="62">
        <v>40700</v>
      </c>
      <c r="K23" s="63">
        <f t="shared" si="3"/>
        <v>53300</v>
      </c>
      <c r="L23" s="64">
        <f t="shared" si="1"/>
        <v>52</v>
      </c>
      <c r="M23" s="65">
        <f t="shared" si="2"/>
        <v>62.089552238805972</v>
      </c>
      <c r="N23" s="4">
        <f t="shared" si="4"/>
        <v>58364</v>
      </c>
      <c r="O23" s="4">
        <f t="shared" si="5"/>
        <v>35636</v>
      </c>
      <c r="P23" s="4">
        <f t="shared" si="6"/>
        <v>1503126</v>
      </c>
      <c r="Q23" s="156">
        <v>0</v>
      </c>
      <c r="R23" s="157">
        <f>P23</f>
        <v>1503126</v>
      </c>
    </row>
    <row r="24" spans="1:19" s="71" customFormat="1" ht="13.5" x14ac:dyDescent="0.25">
      <c r="A24" s="69"/>
      <c r="B24" s="36" t="s">
        <v>8</v>
      </c>
      <c r="C24" s="37"/>
      <c r="D24" s="38"/>
      <c r="E24" s="39">
        <f>SUM(E3:E23)</f>
        <v>581.24000000000012</v>
      </c>
      <c r="F24" s="16"/>
      <c r="G24" s="16"/>
      <c r="H24" s="16"/>
      <c r="I24" s="15"/>
      <c r="J24" s="15"/>
      <c r="K24" s="15"/>
      <c r="L24" s="12"/>
      <c r="M24" s="12"/>
      <c r="N24" s="17"/>
      <c r="O24" s="17"/>
      <c r="P24" s="158">
        <f>SUM(P3:P23)</f>
        <v>20713067</v>
      </c>
      <c r="Q24" s="159">
        <f>SUM(Q3:Q23)</f>
        <v>7617456</v>
      </c>
      <c r="R24" s="160">
        <f>SUM(R3:R23)</f>
        <v>13095611</v>
      </c>
      <c r="S24" s="70"/>
    </row>
    <row r="25" spans="1:19" s="71" customFormat="1" x14ac:dyDescent="0.2">
      <c r="A25" s="69"/>
      <c r="B25" s="72"/>
      <c r="C25" s="72"/>
      <c r="D25" s="72"/>
      <c r="F25" s="69"/>
      <c r="G25" s="69"/>
      <c r="H25" s="69"/>
      <c r="L25" s="73"/>
      <c r="M25" s="69"/>
      <c r="Q25" s="161"/>
    </row>
    <row r="26" spans="1:19" s="71" customFormat="1" x14ac:dyDescent="0.2">
      <c r="A26" s="69"/>
      <c r="B26" s="72"/>
      <c r="C26" s="72"/>
      <c r="D26" s="72"/>
      <c r="F26" s="69"/>
      <c r="G26" s="69"/>
      <c r="H26" s="69"/>
      <c r="L26" s="69"/>
      <c r="M26" s="69"/>
      <c r="Q26" s="161"/>
      <c r="R26" s="71">
        <v>13095242.700000001</v>
      </c>
    </row>
    <row r="27" spans="1:19" s="71" customFormat="1" x14ac:dyDescent="0.2">
      <c r="A27" s="69"/>
      <c r="B27" s="72"/>
      <c r="C27" s="72"/>
      <c r="D27" s="72"/>
      <c r="F27" s="69"/>
      <c r="G27" s="69"/>
      <c r="H27" s="69"/>
      <c r="L27" s="69"/>
      <c r="M27" s="69"/>
      <c r="Q27" s="161"/>
    </row>
    <row r="28" spans="1:19" s="71" customFormat="1" x14ac:dyDescent="0.2">
      <c r="A28" s="69"/>
      <c r="B28" s="72"/>
      <c r="C28" s="72"/>
      <c r="D28" s="72"/>
      <c r="F28" s="69"/>
      <c r="G28" s="69"/>
      <c r="H28" s="69"/>
      <c r="L28" s="69"/>
      <c r="M28" s="69"/>
      <c r="Q28" s="161"/>
      <c r="R28" s="161"/>
    </row>
    <row r="29" spans="1:19" s="71" customFormat="1" ht="33.75" x14ac:dyDescent="0.5">
      <c r="A29" s="69"/>
      <c r="B29" s="143"/>
      <c r="C29" s="143"/>
      <c r="D29" s="143"/>
      <c r="E29" s="144"/>
      <c r="F29" s="145"/>
      <c r="G29" s="145"/>
      <c r="H29" s="149" t="s">
        <v>63</v>
      </c>
      <c r="I29" s="146"/>
      <c r="J29" s="146">
        <f>2024-55</f>
        <v>1969</v>
      </c>
      <c r="K29" s="146"/>
      <c r="L29" s="145"/>
      <c r="M29" s="147"/>
      <c r="Q29" s="161"/>
    </row>
    <row r="30" spans="1:19" s="71" customFormat="1" x14ac:dyDescent="0.2">
      <c r="A30" s="69"/>
      <c r="B30" s="72"/>
      <c r="C30" s="72"/>
      <c r="D30" s="72"/>
      <c r="F30" s="69"/>
      <c r="G30" s="69"/>
      <c r="H30" s="69"/>
      <c r="L30" s="69"/>
      <c r="M30" s="69"/>
      <c r="Q30" s="161"/>
    </row>
    <row r="31" spans="1:19" s="71" customFormat="1" x14ac:dyDescent="0.2">
      <c r="A31" s="69"/>
      <c r="B31" s="72"/>
      <c r="C31" s="72"/>
      <c r="D31" s="72"/>
      <c r="F31" s="69"/>
      <c r="G31" s="69"/>
      <c r="H31" s="69"/>
      <c r="L31" s="69"/>
      <c r="M31" s="69"/>
      <c r="Q31" s="161"/>
    </row>
    <row r="32" spans="1:19" s="71" customFormat="1" x14ac:dyDescent="0.2">
      <c r="A32" s="69"/>
      <c r="B32" s="72"/>
      <c r="C32" s="72"/>
      <c r="D32" s="72"/>
      <c r="F32" s="69"/>
      <c r="G32" s="69"/>
      <c r="H32" s="69"/>
      <c r="L32" s="69"/>
      <c r="M32" s="69"/>
      <c r="Q32" s="161"/>
    </row>
    <row r="33" spans="1:17" s="71" customFormat="1" x14ac:dyDescent="0.2">
      <c r="A33" s="69"/>
      <c r="B33" s="72"/>
      <c r="C33" s="72"/>
      <c r="D33" s="72"/>
      <c r="F33" s="69"/>
      <c r="G33" s="69"/>
      <c r="H33" s="69"/>
      <c r="L33" s="69"/>
      <c r="M33" s="69"/>
      <c r="Q33" s="161"/>
    </row>
    <row r="34" spans="1:17" s="71" customFormat="1" x14ac:dyDescent="0.2">
      <c r="A34" s="69"/>
      <c r="B34" s="72"/>
      <c r="C34" s="72"/>
      <c r="D34" s="72"/>
      <c r="F34" s="69"/>
      <c r="G34" s="69"/>
      <c r="H34" s="69"/>
      <c r="L34" s="69"/>
      <c r="M34" s="69"/>
      <c r="Q34" s="161"/>
    </row>
    <row r="35" spans="1:17" s="71" customFormat="1" x14ac:dyDescent="0.2">
      <c r="A35" s="69"/>
      <c r="B35" s="72"/>
      <c r="C35" s="72"/>
      <c r="D35" s="72"/>
      <c r="F35" s="69"/>
      <c r="G35" s="69"/>
      <c r="H35" s="69"/>
      <c r="L35" s="69"/>
      <c r="M35" s="69"/>
      <c r="Q35" s="161"/>
    </row>
    <row r="36" spans="1:17" s="71" customFormat="1" x14ac:dyDescent="0.2">
      <c r="A36" s="69"/>
      <c r="B36" s="72"/>
      <c r="C36" s="72"/>
      <c r="D36" s="72"/>
      <c r="F36" s="69"/>
      <c r="G36" s="69"/>
      <c r="H36" s="69"/>
      <c r="L36" s="69"/>
      <c r="M36" s="69"/>
      <c r="Q36" s="161"/>
    </row>
    <row r="37" spans="1:17" s="71" customFormat="1" x14ac:dyDescent="0.2">
      <c r="A37" s="69"/>
      <c r="B37" s="72"/>
      <c r="C37" s="72"/>
      <c r="D37" s="72"/>
      <c r="F37" s="69"/>
      <c r="G37" s="69"/>
      <c r="H37" s="69"/>
      <c r="L37" s="69"/>
      <c r="M37" s="69"/>
      <c r="Q37" s="161"/>
    </row>
    <row r="38" spans="1:17" x14ac:dyDescent="0.2">
      <c r="G38" s="13"/>
      <c r="H38" s="13"/>
      <c r="I38" s="19"/>
      <c r="J38" s="19"/>
      <c r="K38" s="19"/>
      <c r="L38" s="13"/>
      <c r="M38" s="13"/>
      <c r="N38" s="19"/>
      <c r="O38" s="19"/>
      <c r="P38" s="19"/>
      <c r="Q38" s="162"/>
    </row>
    <row r="39" spans="1:17" x14ac:dyDescent="0.2">
      <c r="G39" s="13"/>
      <c r="H39" s="13"/>
      <c r="I39" s="19"/>
      <c r="J39" s="19"/>
      <c r="K39" s="19"/>
      <c r="L39" s="13"/>
      <c r="M39" s="13"/>
      <c r="N39" s="19"/>
      <c r="O39" s="19"/>
      <c r="P39" s="19"/>
      <c r="Q39" s="162"/>
    </row>
    <row r="40" spans="1:17" x14ac:dyDescent="0.2">
      <c r="G40" s="13"/>
      <c r="H40" s="13"/>
      <c r="I40" s="19"/>
      <c r="J40" s="19"/>
      <c r="K40" s="19"/>
      <c r="L40" s="13"/>
      <c r="M40" s="13"/>
      <c r="N40" s="19"/>
      <c r="O40" s="19"/>
      <c r="P40" s="19"/>
      <c r="Q40" s="162"/>
    </row>
    <row r="41" spans="1:17" x14ac:dyDescent="0.2">
      <c r="G41" s="13"/>
      <c r="H41" s="20"/>
      <c r="I41" s="20"/>
      <c r="J41" s="20"/>
      <c r="K41" s="20"/>
      <c r="L41" s="20"/>
      <c r="M41" s="14"/>
      <c r="N41" s="19"/>
      <c r="O41" s="19"/>
      <c r="P41" s="19"/>
      <c r="Q41" s="162"/>
    </row>
    <row r="42" spans="1:17" x14ac:dyDescent="0.2">
      <c r="G42" s="13"/>
      <c r="H42" s="22"/>
      <c r="I42" s="19"/>
      <c r="J42" s="19"/>
      <c r="K42" s="19"/>
      <c r="L42" s="22"/>
      <c r="M42" s="13"/>
      <c r="N42" s="19"/>
      <c r="O42" s="19"/>
      <c r="P42" s="19"/>
      <c r="Q42" s="162"/>
    </row>
    <row r="43" spans="1:17" x14ac:dyDescent="0.2">
      <c r="G43" s="13"/>
      <c r="H43" s="22"/>
      <c r="I43" s="21"/>
      <c r="J43" s="21"/>
      <c r="K43" s="21"/>
      <c r="L43" s="22"/>
      <c r="M43" s="13"/>
      <c r="N43" s="19"/>
      <c r="O43" s="19"/>
      <c r="P43" s="19"/>
      <c r="Q43" s="162"/>
    </row>
    <row r="44" spans="1:17" x14ac:dyDescent="0.2">
      <c r="G44" s="13"/>
      <c r="H44" s="22"/>
      <c r="I44" s="21"/>
      <c r="J44" s="21"/>
      <c r="K44" s="21"/>
      <c r="L44" s="22"/>
      <c r="M44" s="13"/>
      <c r="N44" s="19"/>
      <c r="O44" s="19"/>
      <c r="P44" s="19"/>
      <c r="Q44" s="162"/>
    </row>
    <row r="45" spans="1:17" x14ac:dyDescent="0.2">
      <c r="G45" s="13"/>
      <c r="H45" s="22"/>
      <c r="I45" s="22"/>
      <c r="J45" s="22"/>
      <c r="K45" s="22"/>
      <c r="L45" s="22"/>
      <c r="M45" s="13"/>
      <c r="N45" s="19"/>
      <c r="O45" s="19"/>
      <c r="P45" s="19"/>
      <c r="Q45" s="162"/>
    </row>
    <row r="46" spans="1:17" x14ac:dyDescent="0.2">
      <c r="G46" s="13"/>
      <c r="H46" s="22"/>
      <c r="I46" s="21"/>
      <c r="J46" s="21"/>
      <c r="K46" s="21"/>
      <c r="L46" s="22"/>
      <c r="M46" s="13"/>
      <c r="N46" s="19"/>
      <c r="O46" s="19"/>
      <c r="P46" s="19"/>
      <c r="Q46" s="162"/>
    </row>
    <row r="47" spans="1:17" x14ac:dyDescent="0.2">
      <c r="G47" s="13"/>
      <c r="H47" s="22"/>
      <c r="I47" s="21"/>
      <c r="J47" s="21"/>
      <c r="K47" s="21"/>
      <c r="L47" s="22"/>
      <c r="M47" s="13"/>
      <c r="N47" s="19"/>
      <c r="O47" s="19"/>
      <c r="P47" s="19"/>
      <c r="Q47" s="162"/>
    </row>
    <row r="48" spans="1:17" x14ac:dyDescent="0.2">
      <c r="G48" s="13"/>
      <c r="H48" s="22"/>
      <c r="I48" s="21"/>
      <c r="J48" s="21"/>
      <c r="K48" s="21"/>
      <c r="L48" s="22"/>
      <c r="M48" s="13"/>
      <c r="N48" s="19"/>
      <c r="O48" s="19"/>
      <c r="P48" s="19"/>
      <c r="Q48" s="162"/>
    </row>
    <row r="49" spans="7:17" x14ac:dyDescent="0.2">
      <c r="G49" s="13"/>
      <c r="H49" s="22"/>
      <c r="I49" s="21"/>
      <c r="J49" s="21"/>
      <c r="K49" s="21"/>
      <c r="L49" s="22"/>
      <c r="M49" s="13"/>
      <c r="N49" s="19"/>
      <c r="O49" s="19"/>
      <c r="P49" s="19"/>
      <c r="Q49" s="162"/>
    </row>
    <row r="50" spans="7:17" x14ac:dyDescent="0.2">
      <c r="G50" s="13"/>
      <c r="H50" s="22"/>
      <c r="I50" s="21"/>
      <c r="J50" s="21"/>
      <c r="K50" s="21"/>
      <c r="L50" s="22"/>
      <c r="M50" s="13"/>
      <c r="N50" s="19"/>
      <c r="O50" s="19"/>
      <c r="P50" s="19"/>
      <c r="Q50" s="162"/>
    </row>
    <row r="51" spans="7:17" x14ac:dyDescent="0.2">
      <c r="G51" s="13"/>
      <c r="H51" s="22"/>
      <c r="I51" s="21"/>
      <c r="J51" s="21"/>
      <c r="K51" s="21"/>
      <c r="L51" s="22"/>
      <c r="M51" s="13"/>
      <c r="N51" s="19"/>
      <c r="O51" s="19"/>
      <c r="P51" s="19"/>
      <c r="Q51" s="162"/>
    </row>
    <row r="52" spans="7:17" x14ac:dyDescent="0.2">
      <c r="G52" s="13"/>
      <c r="H52" s="13"/>
      <c r="I52" s="19"/>
      <c r="J52" s="19"/>
      <c r="K52" s="19"/>
      <c r="L52" s="13"/>
      <c r="M52" s="13"/>
      <c r="N52" s="19"/>
      <c r="O52" s="19"/>
      <c r="P52" s="19"/>
      <c r="Q52" s="162"/>
    </row>
    <row r="53" spans="7:17" x14ac:dyDescent="0.2">
      <c r="G53" s="13"/>
      <c r="H53" s="13"/>
      <c r="I53" s="19"/>
      <c r="J53" s="19"/>
      <c r="K53" s="19"/>
      <c r="L53" s="13"/>
      <c r="M53" s="13"/>
      <c r="N53" s="19"/>
      <c r="O53" s="19"/>
      <c r="P53" s="19"/>
      <c r="Q53" s="162"/>
    </row>
    <row r="54" spans="7:17" x14ac:dyDescent="0.2">
      <c r="G54" s="13"/>
      <c r="H54" s="13"/>
      <c r="I54" s="19"/>
      <c r="J54" s="19"/>
      <c r="K54" s="19"/>
      <c r="L54" s="13"/>
      <c r="M54" s="13"/>
      <c r="N54" s="19"/>
      <c r="O54" s="19"/>
      <c r="P54" s="19"/>
      <c r="Q54" s="162"/>
    </row>
    <row r="55" spans="7:17" x14ac:dyDescent="0.2">
      <c r="G55" s="13"/>
      <c r="H55" s="13"/>
      <c r="I55" s="19"/>
      <c r="J55" s="19"/>
      <c r="K55" s="19"/>
      <c r="L55" s="13"/>
      <c r="M55" s="13"/>
      <c r="N55" s="19"/>
      <c r="O55" s="19"/>
      <c r="P55" s="19"/>
      <c r="Q55" s="162"/>
    </row>
    <row r="56" spans="7:17" x14ac:dyDescent="0.2">
      <c r="G56" s="13"/>
      <c r="H56" s="13"/>
      <c r="I56" s="19"/>
      <c r="J56" s="19"/>
      <c r="K56" s="19"/>
      <c r="L56" s="13"/>
      <c r="M56" s="13"/>
      <c r="N56" s="19"/>
      <c r="O56" s="19"/>
      <c r="P56" s="19"/>
      <c r="Q56" s="162"/>
    </row>
    <row r="57" spans="7:17" x14ac:dyDescent="0.2">
      <c r="G57" s="13"/>
      <c r="H57" s="22"/>
      <c r="I57" s="19"/>
      <c r="J57" s="19"/>
      <c r="K57" s="19"/>
      <c r="L57" s="13"/>
      <c r="M57" s="13"/>
      <c r="N57" s="19"/>
      <c r="O57" s="19"/>
      <c r="P57" s="19"/>
      <c r="Q57" s="162"/>
    </row>
    <row r="58" spans="7:17" x14ac:dyDescent="0.2">
      <c r="G58" s="13"/>
      <c r="H58" s="22"/>
      <c r="I58" s="19"/>
      <c r="J58" s="19"/>
      <c r="K58" s="19"/>
      <c r="L58" s="13"/>
      <c r="M58" s="13"/>
      <c r="N58" s="19"/>
      <c r="O58" s="19"/>
      <c r="P58" s="19"/>
      <c r="Q58" s="162"/>
    </row>
    <row r="59" spans="7:17" x14ac:dyDescent="0.2">
      <c r="G59" s="13"/>
      <c r="H59" s="22"/>
      <c r="I59" s="19"/>
      <c r="J59" s="19"/>
      <c r="K59" s="19"/>
      <c r="L59" s="13"/>
      <c r="M59" s="13"/>
      <c r="N59" s="19"/>
      <c r="O59" s="19"/>
      <c r="P59" s="19"/>
      <c r="Q59" s="162"/>
    </row>
    <row r="60" spans="7:17" x14ac:dyDescent="0.2">
      <c r="G60" s="13"/>
      <c r="H60" s="22"/>
      <c r="I60" s="19"/>
      <c r="J60" s="19"/>
      <c r="K60" s="19"/>
      <c r="L60" s="13"/>
      <c r="M60" s="13"/>
      <c r="N60" s="19"/>
      <c r="O60" s="19"/>
      <c r="P60" s="19"/>
      <c r="Q60" s="162"/>
    </row>
    <row r="61" spans="7:17" x14ac:dyDescent="0.2">
      <c r="G61" s="13"/>
      <c r="H61" s="22"/>
      <c r="I61" s="19"/>
      <c r="J61" s="19"/>
      <c r="K61" s="19"/>
      <c r="L61" s="13"/>
      <c r="M61" s="13"/>
      <c r="N61" s="19"/>
      <c r="O61" s="19"/>
      <c r="P61" s="19"/>
      <c r="Q61" s="162"/>
    </row>
    <row r="62" spans="7:17" x14ac:dyDescent="0.2">
      <c r="G62" s="13"/>
      <c r="H62" s="22"/>
      <c r="I62" s="19"/>
      <c r="J62" s="19"/>
      <c r="K62" s="19"/>
      <c r="L62" s="13"/>
      <c r="M62" s="13"/>
      <c r="N62" s="19"/>
      <c r="O62" s="19"/>
      <c r="P62" s="19"/>
      <c r="Q62" s="162"/>
    </row>
    <row r="63" spans="7:17" x14ac:dyDescent="0.2">
      <c r="G63" s="13"/>
      <c r="H63" s="22"/>
      <c r="I63" s="19"/>
      <c r="J63" s="19"/>
      <c r="K63" s="19"/>
      <c r="L63" s="13"/>
      <c r="M63" s="13"/>
      <c r="N63" s="19"/>
      <c r="O63" s="19"/>
      <c r="P63" s="19"/>
      <c r="Q63" s="162"/>
    </row>
    <row r="64" spans="7:17" x14ac:dyDescent="0.2">
      <c r="G64" s="13"/>
      <c r="H64" s="22"/>
      <c r="I64" s="19"/>
      <c r="J64" s="19"/>
      <c r="K64" s="19"/>
      <c r="L64" s="13"/>
      <c r="M64" s="13"/>
      <c r="N64" s="19"/>
      <c r="O64" s="19"/>
      <c r="P64" s="19"/>
      <c r="Q64" s="162"/>
    </row>
    <row r="65" spans="7:17" x14ac:dyDescent="0.2">
      <c r="G65" s="13"/>
      <c r="H65" s="22"/>
      <c r="I65" s="19"/>
      <c r="J65" s="19"/>
      <c r="K65" s="19"/>
      <c r="L65" s="13"/>
      <c r="M65" s="13"/>
      <c r="N65" s="19"/>
      <c r="O65" s="19"/>
      <c r="P65" s="19"/>
      <c r="Q65" s="162"/>
    </row>
    <row r="66" spans="7:17" x14ac:dyDescent="0.2">
      <c r="G66" s="13"/>
      <c r="H66" s="22"/>
      <c r="I66" s="19"/>
      <c r="J66" s="19"/>
      <c r="K66" s="19"/>
      <c r="L66" s="13"/>
      <c r="M66" s="13"/>
      <c r="N66" s="19"/>
      <c r="O66" s="19"/>
      <c r="P66" s="19"/>
      <c r="Q66" s="162"/>
    </row>
    <row r="67" spans="7:17" x14ac:dyDescent="0.2">
      <c r="G67" s="13"/>
      <c r="H67" s="13"/>
      <c r="I67" s="19"/>
      <c r="J67" s="19"/>
      <c r="K67" s="19"/>
      <c r="L67" s="13"/>
      <c r="M67" s="13"/>
      <c r="N67" s="19"/>
      <c r="O67" s="19"/>
      <c r="P67" s="19"/>
      <c r="Q67" s="162"/>
    </row>
    <row r="68" spans="7:17" x14ac:dyDescent="0.2">
      <c r="G68" s="13"/>
      <c r="H68" s="13"/>
      <c r="I68" s="19"/>
      <c r="J68" s="19"/>
      <c r="K68" s="19"/>
      <c r="L68" s="13"/>
      <c r="M68" s="13"/>
      <c r="N68" s="19"/>
      <c r="O68" s="19"/>
      <c r="P68" s="19"/>
      <c r="Q68" s="162"/>
    </row>
    <row r="69" spans="7:17" x14ac:dyDescent="0.2">
      <c r="G69" s="13"/>
      <c r="H69" s="13"/>
      <c r="I69" s="19"/>
      <c r="J69" s="19"/>
      <c r="K69" s="19"/>
      <c r="L69" s="13"/>
      <c r="M69" s="13"/>
      <c r="N69" s="19"/>
      <c r="O69" s="19"/>
      <c r="P69" s="19"/>
      <c r="Q69" s="162"/>
    </row>
    <row r="70" spans="7:17" x14ac:dyDescent="0.2">
      <c r="G70" s="13"/>
      <c r="H70" s="13"/>
      <c r="I70" s="19"/>
      <c r="J70" s="19"/>
      <c r="K70" s="19"/>
      <c r="L70" s="13"/>
      <c r="M70" s="13"/>
      <c r="N70" s="19"/>
      <c r="O70" s="19"/>
      <c r="P70" s="19"/>
      <c r="Q70" s="162"/>
    </row>
    <row r="71" spans="7:17" x14ac:dyDescent="0.2">
      <c r="G71" s="13"/>
      <c r="H71" s="13"/>
      <c r="I71" s="19"/>
      <c r="J71" s="19"/>
      <c r="K71" s="19"/>
      <c r="L71" s="13"/>
      <c r="M71" s="13"/>
      <c r="N71" s="19"/>
      <c r="O71" s="19"/>
      <c r="P71" s="19"/>
      <c r="Q71" s="162"/>
    </row>
    <row r="72" spans="7:17" x14ac:dyDescent="0.2">
      <c r="G72" s="13"/>
      <c r="H72" s="13"/>
      <c r="I72" s="19"/>
      <c r="J72" s="19"/>
      <c r="K72" s="19"/>
      <c r="L72" s="13"/>
      <c r="M72" s="13"/>
      <c r="N72" s="19"/>
      <c r="O72" s="19"/>
      <c r="P72" s="19"/>
      <c r="Q72" s="162"/>
    </row>
    <row r="73" spans="7:17" x14ac:dyDescent="0.2">
      <c r="G73" s="13"/>
      <c r="H73" s="13"/>
      <c r="I73" s="19"/>
      <c r="J73" s="19"/>
      <c r="K73" s="19"/>
      <c r="L73" s="13"/>
      <c r="M73" s="13"/>
      <c r="N73" s="19"/>
      <c r="O73" s="19"/>
      <c r="P73" s="19"/>
      <c r="Q73" s="162"/>
    </row>
    <row r="74" spans="7:17" x14ac:dyDescent="0.2">
      <c r="G74" s="13"/>
      <c r="H74" s="13"/>
      <c r="I74" s="19"/>
      <c r="J74" s="19"/>
      <c r="K74" s="19"/>
      <c r="L74" s="13"/>
      <c r="M74" s="13"/>
      <c r="N74" s="19"/>
      <c r="O74" s="19"/>
      <c r="P74" s="19"/>
      <c r="Q74" s="162"/>
    </row>
    <row r="75" spans="7:17" x14ac:dyDescent="0.2">
      <c r="G75" s="13"/>
      <c r="H75" s="13"/>
      <c r="I75" s="19"/>
      <c r="J75" s="19"/>
      <c r="K75" s="19"/>
      <c r="L75" s="13"/>
      <c r="M75" s="13"/>
      <c r="N75" s="19"/>
      <c r="O75" s="19"/>
      <c r="P75" s="19"/>
      <c r="Q75" s="162"/>
    </row>
    <row r="76" spans="7:17" x14ac:dyDescent="0.2">
      <c r="G76" s="13"/>
      <c r="H76" s="13"/>
      <c r="I76" s="19"/>
      <c r="J76" s="19"/>
      <c r="K76" s="19"/>
      <c r="L76" s="13"/>
      <c r="M76" s="13"/>
      <c r="N76" s="19"/>
      <c r="O76" s="19"/>
      <c r="P76" s="19"/>
      <c r="Q76" s="162"/>
    </row>
    <row r="77" spans="7:17" x14ac:dyDescent="0.2">
      <c r="G77" s="13"/>
      <c r="H77" s="13"/>
      <c r="I77" s="19"/>
      <c r="J77" s="19"/>
      <c r="K77" s="19"/>
      <c r="L77" s="13"/>
      <c r="M77" s="13"/>
      <c r="N77" s="19"/>
      <c r="O77" s="19"/>
      <c r="P77" s="19"/>
      <c r="Q77" s="162"/>
    </row>
    <row r="78" spans="7:17" x14ac:dyDescent="0.2">
      <c r="G78" s="13"/>
      <c r="H78" s="13"/>
      <c r="I78" s="19"/>
      <c r="J78" s="19"/>
      <c r="K78" s="19"/>
      <c r="L78" s="13"/>
      <c r="M78" s="13"/>
      <c r="N78" s="19"/>
      <c r="O78" s="19"/>
      <c r="P78" s="19"/>
      <c r="Q78" s="162"/>
    </row>
    <row r="79" spans="7:17" x14ac:dyDescent="0.2">
      <c r="G79" s="13"/>
      <c r="H79" s="13"/>
      <c r="I79" s="19"/>
      <c r="J79" s="19"/>
      <c r="K79" s="19"/>
      <c r="L79" s="13"/>
      <c r="M79" s="13"/>
      <c r="N79" s="19"/>
      <c r="O79" s="19"/>
      <c r="P79" s="19"/>
      <c r="Q79" s="162"/>
    </row>
    <row r="80" spans="7:17" x14ac:dyDescent="0.2">
      <c r="G80" s="13"/>
      <c r="H80" s="13"/>
      <c r="I80" s="19"/>
      <c r="J80" s="19"/>
      <c r="K80" s="19"/>
      <c r="L80" s="13"/>
      <c r="M80" s="13"/>
      <c r="N80" s="19"/>
      <c r="O80" s="19"/>
      <c r="P80" s="19"/>
      <c r="Q80" s="162"/>
    </row>
    <row r="81" spans="7:17" x14ac:dyDescent="0.2">
      <c r="G81" s="13"/>
      <c r="H81" s="13"/>
      <c r="I81" s="19"/>
      <c r="J81" s="19"/>
      <c r="K81" s="19"/>
      <c r="L81" s="13"/>
      <c r="M81" s="13"/>
      <c r="N81" s="19"/>
      <c r="O81" s="19"/>
      <c r="P81" s="19"/>
      <c r="Q81" s="162"/>
    </row>
    <row r="82" spans="7:17" x14ac:dyDescent="0.2">
      <c r="G82" s="13"/>
      <c r="H82" s="13"/>
      <c r="I82" s="19"/>
      <c r="J82" s="19"/>
      <c r="K82" s="19"/>
      <c r="L82" s="13"/>
      <c r="M82" s="13"/>
      <c r="N82" s="19"/>
      <c r="O82" s="19"/>
      <c r="P82" s="19"/>
      <c r="Q82" s="162"/>
    </row>
    <row r="83" spans="7:17" x14ac:dyDescent="0.2">
      <c r="G83" s="13"/>
      <c r="H83" s="13"/>
      <c r="I83" s="19"/>
      <c r="J83" s="19"/>
      <c r="K83" s="19"/>
      <c r="L83" s="13"/>
      <c r="M83" s="13"/>
      <c r="N83" s="19"/>
      <c r="O83" s="19"/>
      <c r="P83" s="19"/>
      <c r="Q83" s="162"/>
    </row>
    <row r="84" spans="7:17" x14ac:dyDescent="0.2">
      <c r="G84" s="13"/>
      <c r="H84" s="13"/>
      <c r="I84" s="19"/>
      <c r="J84" s="19"/>
      <c r="K84" s="19"/>
      <c r="L84" s="13"/>
      <c r="M84" s="13"/>
      <c r="N84" s="19"/>
      <c r="O84" s="19"/>
      <c r="P84" s="19"/>
      <c r="Q84" s="162"/>
    </row>
    <row r="85" spans="7:17" x14ac:dyDescent="0.2">
      <c r="G85" s="13"/>
      <c r="H85" s="13"/>
      <c r="I85" s="19"/>
      <c r="J85" s="19"/>
      <c r="K85" s="19"/>
      <c r="L85" s="13"/>
      <c r="M85" s="13"/>
      <c r="N85" s="19"/>
      <c r="O85" s="19"/>
      <c r="P85" s="19"/>
      <c r="Q85" s="162"/>
    </row>
    <row r="86" spans="7:17" x14ac:dyDescent="0.2">
      <c r="G86" s="13"/>
      <c r="H86" s="13"/>
      <c r="I86" s="19"/>
      <c r="J86" s="19"/>
      <c r="K86" s="19"/>
      <c r="L86" s="13"/>
      <c r="M86" s="13"/>
      <c r="N86" s="19"/>
      <c r="O86" s="19"/>
      <c r="P86" s="19"/>
      <c r="Q86" s="162"/>
    </row>
    <row r="87" spans="7:17" x14ac:dyDescent="0.2">
      <c r="G87" s="13"/>
      <c r="H87" s="13"/>
      <c r="I87" s="19"/>
      <c r="J87" s="19"/>
      <c r="K87" s="19"/>
      <c r="L87" s="13"/>
      <c r="M87" s="13"/>
      <c r="N87" s="19"/>
      <c r="O87" s="19"/>
      <c r="P87" s="19"/>
      <c r="Q87" s="162"/>
    </row>
    <row r="88" spans="7:17" x14ac:dyDescent="0.2">
      <c r="G88" s="13"/>
      <c r="H88" s="13"/>
      <c r="I88" s="19"/>
      <c r="J88" s="19"/>
      <c r="K88" s="19"/>
      <c r="L88" s="13"/>
      <c r="M88" s="13"/>
      <c r="N88" s="19"/>
      <c r="O88" s="19"/>
      <c r="P88" s="19"/>
      <c r="Q88" s="162"/>
    </row>
    <row r="89" spans="7:17" x14ac:dyDescent="0.2">
      <c r="G89" s="13"/>
      <c r="H89" s="13"/>
      <c r="I89" s="19"/>
      <c r="J89" s="19"/>
      <c r="K89" s="19"/>
      <c r="L89" s="13"/>
      <c r="M89" s="13"/>
      <c r="N89" s="19"/>
      <c r="O89" s="19"/>
      <c r="P89" s="19"/>
      <c r="Q89" s="162"/>
    </row>
    <row r="90" spans="7:17" x14ac:dyDescent="0.2">
      <c r="G90" s="13"/>
      <c r="H90" s="13"/>
      <c r="I90" s="19"/>
      <c r="J90" s="19"/>
      <c r="K90" s="19"/>
      <c r="L90" s="13"/>
      <c r="M90" s="13"/>
      <c r="N90" s="19"/>
      <c r="O90" s="19"/>
      <c r="P90" s="19"/>
      <c r="Q90" s="162"/>
    </row>
    <row r="91" spans="7:17" x14ac:dyDescent="0.2">
      <c r="G91" s="13"/>
      <c r="H91" s="13"/>
      <c r="I91" s="19"/>
      <c r="J91" s="19"/>
      <c r="K91" s="19"/>
      <c r="L91" s="13"/>
      <c r="M91" s="13"/>
      <c r="N91" s="19"/>
      <c r="O91" s="19"/>
      <c r="P91" s="19"/>
      <c r="Q91" s="162"/>
    </row>
    <row r="92" spans="7:17" x14ac:dyDescent="0.2">
      <c r="G92" s="13"/>
      <c r="H92" s="13"/>
      <c r="I92" s="19"/>
      <c r="J92" s="19"/>
      <c r="K92" s="19"/>
      <c r="L92" s="13"/>
      <c r="M92" s="13"/>
      <c r="N92" s="19"/>
      <c r="O92" s="19"/>
      <c r="P92" s="19"/>
      <c r="Q92" s="162"/>
    </row>
    <row r="93" spans="7:17" x14ac:dyDescent="0.2">
      <c r="G93" s="13"/>
      <c r="H93" s="13"/>
      <c r="I93" s="19"/>
      <c r="J93" s="19"/>
      <c r="K93" s="19"/>
      <c r="L93" s="13"/>
      <c r="M93" s="13"/>
      <c r="N93" s="19"/>
      <c r="O93" s="19"/>
      <c r="P93" s="19"/>
      <c r="Q93" s="162"/>
    </row>
    <row r="94" spans="7:17" x14ac:dyDescent="0.2">
      <c r="G94" s="13"/>
      <c r="H94" s="13"/>
      <c r="I94" s="19"/>
      <c r="J94" s="19"/>
      <c r="K94" s="19"/>
      <c r="L94" s="13"/>
      <c r="M94" s="13"/>
      <c r="N94" s="19"/>
      <c r="O94" s="19"/>
      <c r="P94" s="19"/>
      <c r="Q94" s="162"/>
    </row>
    <row r="95" spans="7:17" x14ac:dyDescent="0.2">
      <c r="G95" s="13"/>
      <c r="H95" s="13"/>
      <c r="I95" s="19"/>
      <c r="J95" s="19"/>
      <c r="K95" s="19"/>
      <c r="L95" s="13"/>
      <c r="M95" s="13"/>
      <c r="N95" s="19"/>
      <c r="O95" s="19"/>
      <c r="P95" s="19"/>
      <c r="Q95" s="162"/>
    </row>
    <row r="96" spans="7:17" x14ac:dyDescent="0.2">
      <c r="G96" s="13"/>
      <c r="H96" s="13"/>
      <c r="I96" s="19"/>
      <c r="J96" s="19"/>
      <c r="K96" s="19"/>
      <c r="L96" s="13"/>
      <c r="M96" s="13"/>
      <c r="N96" s="19"/>
      <c r="O96" s="19"/>
      <c r="P96" s="19"/>
      <c r="Q96" s="162"/>
    </row>
    <row r="97" spans="7:17" x14ac:dyDescent="0.2">
      <c r="G97" s="13"/>
      <c r="H97" s="13"/>
      <c r="I97" s="19"/>
      <c r="J97" s="19"/>
      <c r="K97" s="19"/>
      <c r="L97" s="13"/>
      <c r="M97" s="13"/>
      <c r="N97" s="19"/>
      <c r="O97" s="19"/>
      <c r="P97" s="19"/>
      <c r="Q97" s="162"/>
    </row>
    <row r="98" spans="7:17" x14ac:dyDescent="0.2">
      <c r="G98" s="13"/>
      <c r="H98" s="13"/>
      <c r="I98" s="19"/>
      <c r="J98" s="19"/>
      <c r="K98" s="19"/>
      <c r="L98" s="13"/>
      <c r="M98" s="13"/>
      <c r="N98" s="19"/>
      <c r="O98" s="19"/>
      <c r="P98" s="19"/>
      <c r="Q98" s="162"/>
    </row>
    <row r="99" spans="7:17" x14ac:dyDescent="0.2">
      <c r="G99" s="13"/>
      <c r="H99" s="13"/>
      <c r="I99" s="19"/>
      <c r="J99" s="19"/>
      <c r="K99" s="19"/>
      <c r="L99" s="13"/>
      <c r="M99" s="13"/>
      <c r="N99" s="19"/>
      <c r="O99" s="19"/>
      <c r="P99" s="19"/>
      <c r="Q99" s="162"/>
    </row>
    <row r="100" spans="7:17" x14ac:dyDescent="0.2">
      <c r="G100" s="13"/>
      <c r="H100" s="13"/>
      <c r="I100" s="19"/>
      <c r="J100" s="19"/>
      <c r="K100" s="19"/>
      <c r="L100" s="13"/>
      <c r="M100" s="13"/>
      <c r="N100" s="19"/>
      <c r="O100" s="19"/>
      <c r="P100" s="19"/>
      <c r="Q100" s="162"/>
    </row>
    <row r="101" spans="7:17" x14ac:dyDescent="0.2">
      <c r="G101" s="13"/>
      <c r="H101" s="13"/>
      <c r="I101" s="19"/>
      <c r="J101" s="19"/>
      <c r="K101" s="19"/>
      <c r="L101" s="13"/>
      <c r="M101" s="13"/>
      <c r="N101" s="19"/>
      <c r="O101" s="19"/>
      <c r="P101" s="19"/>
      <c r="Q101" s="162"/>
    </row>
    <row r="102" spans="7:17" x14ac:dyDescent="0.2">
      <c r="G102" s="13"/>
      <c r="H102" s="13"/>
      <c r="I102" s="19"/>
      <c r="J102" s="19"/>
      <c r="K102" s="19"/>
      <c r="L102" s="13"/>
      <c r="M102" s="13"/>
      <c r="N102" s="19"/>
      <c r="O102" s="19"/>
      <c r="P102" s="19"/>
      <c r="Q102" s="162"/>
    </row>
    <row r="103" spans="7:17" x14ac:dyDescent="0.2">
      <c r="G103" s="13"/>
      <c r="H103" s="13"/>
      <c r="I103" s="19"/>
      <c r="J103" s="19"/>
      <c r="K103" s="19"/>
      <c r="L103" s="13"/>
      <c r="M103" s="13"/>
      <c r="N103" s="19"/>
      <c r="O103" s="19"/>
      <c r="P103" s="19"/>
      <c r="Q103" s="162"/>
    </row>
    <row r="104" spans="7:17" x14ac:dyDescent="0.2">
      <c r="G104" s="13"/>
      <c r="H104" s="13"/>
      <c r="I104" s="19"/>
      <c r="J104" s="19"/>
      <c r="K104" s="19"/>
      <c r="L104" s="13"/>
      <c r="M104" s="13"/>
      <c r="N104" s="19"/>
      <c r="O104" s="19"/>
      <c r="P104" s="19"/>
      <c r="Q104" s="162"/>
    </row>
    <row r="105" spans="7:17" x14ac:dyDescent="0.2">
      <c r="G105" s="13"/>
      <c r="H105" s="13"/>
      <c r="I105" s="19"/>
      <c r="J105" s="19"/>
      <c r="K105" s="19"/>
      <c r="L105" s="13"/>
      <c r="M105" s="13"/>
      <c r="N105" s="19"/>
      <c r="O105" s="19"/>
      <c r="P105" s="19"/>
      <c r="Q105" s="162"/>
    </row>
    <row r="106" spans="7:17" x14ac:dyDescent="0.2">
      <c r="G106" s="13"/>
      <c r="H106" s="13"/>
      <c r="I106" s="19"/>
      <c r="J106" s="19"/>
      <c r="K106" s="19"/>
      <c r="L106" s="13"/>
      <c r="M106" s="13"/>
      <c r="N106" s="19"/>
      <c r="O106" s="19"/>
      <c r="P106" s="19"/>
      <c r="Q106" s="162"/>
    </row>
    <row r="107" spans="7:17" x14ac:dyDescent="0.2">
      <c r="G107" s="13"/>
      <c r="H107" s="13"/>
      <c r="I107" s="19"/>
      <c r="J107" s="19"/>
      <c r="K107" s="19"/>
      <c r="L107" s="13"/>
      <c r="M107" s="13"/>
      <c r="N107" s="19"/>
      <c r="O107" s="19"/>
      <c r="P107" s="19"/>
      <c r="Q107" s="162"/>
    </row>
    <row r="108" spans="7:17" x14ac:dyDescent="0.2">
      <c r="G108" s="13"/>
      <c r="H108" s="13"/>
      <c r="I108" s="19"/>
      <c r="J108" s="19"/>
      <c r="K108" s="19"/>
      <c r="L108" s="13"/>
      <c r="M108" s="13"/>
      <c r="N108" s="19"/>
      <c r="O108" s="19"/>
      <c r="P108" s="19"/>
      <c r="Q108" s="162"/>
    </row>
    <row r="109" spans="7:17" x14ac:dyDescent="0.2">
      <c r="G109" s="13"/>
      <c r="H109" s="13"/>
      <c r="I109" s="19"/>
      <c r="J109" s="19"/>
      <c r="K109" s="19"/>
      <c r="L109" s="13"/>
      <c r="M109" s="13"/>
      <c r="N109" s="19"/>
      <c r="O109" s="19"/>
      <c r="P109" s="19"/>
      <c r="Q109" s="162"/>
    </row>
    <row r="110" spans="7:17" x14ac:dyDescent="0.2">
      <c r="G110" s="13"/>
      <c r="H110" s="13"/>
      <c r="I110" s="19"/>
      <c r="J110" s="19"/>
      <c r="K110" s="19"/>
      <c r="L110" s="13"/>
      <c r="M110" s="13"/>
      <c r="N110" s="19"/>
      <c r="O110" s="19"/>
      <c r="P110" s="19"/>
      <c r="Q110" s="162"/>
    </row>
    <row r="111" spans="7:17" x14ac:dyDescent="0.2">
      <c r="G111" s="13"/>
      <c r="H111" s="13"/>
      <c r="I111" s="19"/>
      <c r="J111" s="19"/>
      <c r="K111" s="19"/>
      <c r="L111" s="13"/>
      <c r="M111" s="13"/>
      <c r="N111" s="19"/>
      <c r="O111" s="19"/>
      <c r="P111" s="19"/>
      <c r="Q111" s="162"/>
    </row>
    <row r="112" spans="7:17" x14ac:dyDescent="0.2">
      <c r="G112" s="13"/>
      <c r="H112" s="13"/>
      <c r="I112" s="19"/>
      <c r="J112" s="19"/>
      <c r="K112" s="19"/>
      <c r="L112" s="13"/>
      <c r="M112" s="13"/>
      <c r="N112" s="19"/>
      <c r="O112" s="19"/>
      <c r="P112" s="19"/>
      <c r="Q112" s="162"/>
    </row>
    <row r="113" spans="7:17" x14ac:dyDescent="0.2">
      <c r="G113" s="13"/>
      <c r="H113" s="13"/>
      <c r="I113" s="19"/>
      <c r="J113" s="19"/>
      <c r="K113" s="19"/>
      <c r="L113" s="13"/>
      <c r="M113" s="13"/>
      <c r="N113" s="19"/>
      <c r="O113" s="19"/>
      <c r="P113" s="19"/>
      <c r="Q113" s="162"/>
    </row>
    <row r="114" spans="7:17" x14ac:dyDescent="0.2">
      <c r="G114" s="13"/>
      <c r="H114" s="13"/>
      <c r="I114" s="19"/>
      <c r="J114" s="19"/>
      <c r="K114" s="19"/>
      <c r="L114" s="13"/>
      <c r="M114" s="13"/>
      <c r="N114" s="19"/>
      <c r="O114" s="19"/>
      <c r="P114" s="19"/>
      <c r="Q114" s="162"/>
    </row>
    <row r="115" spans="7:17" x14ac:dyDescent="0.2">
      <c r="G115" s="13"/>
      <c r="H115" s="13"/>
      <c r="I115" s="19"/>
      <c r="J115" s="19"/>
      <c r="K115" s="19"/>
      <c r="L115" s="13"/>
      <c r="M115" s="13"/>
      <c r="N115" s="19"/>
      <c r="O115" s="19"/>
      <c r="P115" s="19"/>
      <c r="Q115" s="162"/>
    </row>
    <row r="116" spans="7:17" x14ac:dyDescent="0.2">
      <c r="G116" s="13"/>
      <c r="H116" s="13"/>
      <c r="I116" s="19"/>
      <c r="J116" s="19"/>
      <c r="K116" s="19"/>
      <c r="L116" s="13"/>
      <c r="M116" s="13"/>
      <c r="N116" s="19"/>
      <c r="O116" s="19"/>
      <c r="P116" s="19"/>
      <c r="Q116" s="162"/>
    </row>
    <row r="117" spans="7:17" x14ac:dyDescent="0.2">
      <c r="G117" s="13"/>
      <c r="H117" s="13"/>
      <c r="I117" s="19"/>
      <c r="J117" s="19"/>
      <c r="K117" s="19"/>
      <c r="L117" s="13"/>
      <c r="M117" s="13"/>
      <c r="N117" s="19"/>
      <c r="O117" s="19"/>
      <c r="P117" s="19"/>
      <c r="Q117" s="162"/>
    </row>
    <row r="118" spans="7:17" x14ac:dyDescent="0.2">
      <c r="G118" s="13"/>
      <c r="H118" s="13"/>
      <c r="I118" s="19"/>
      <c r="J118" s="19"/>
      <c r="K118" s="19"/>
      <c r="L118" s="13"/>
      <c r="M118" s="13"/>
      <c r="N118" s="19"/>
      <c r="O118" s="19"/>
      <c r="P118" s="19"/>
      <c r="Q118" s="162"/>
    </row>
    <row r="119" spans="7:17" x14ac:dyDescent="0.2">
      <c r="G119" s="13"/>
      <c r="H119" s="13"/>
      <c r="I119" s="19"/>
      <c r="J119" s="19"/>
      <c r="K119" s="19"/>
      <c r="L119" s="13"/>
      <c r="M119" s="13"/>
      <c r="N119" s="19"/>
      <c r="O119" s="19"/>
      <c r="P119" s="19"/>
      <c r="Q119" s="162"/>
    </row>
    <row r="120" spans="7:17" x14ac:dyDescent="0.2">
      <c r="G120" s="13"/>
      <c r="H120" s="13"/>
      <c r="I120" s="19"/>
      <c r="J120" s="19"/>
      <c r="K120" s="19"/>
      <c r="L120" s="13"/>
      <c r="M120" s="13"/>
      <c r="N120" s="19"/>
      <c r="O120" s="19"/>
      <c r="P120" s="19"/>
      <c r="Q120" s="162"/>
    </row>
    <row r="121" spans="7:17" x14ac:dyDescent="0.2">
      <c r="G121" s="13"/>
      <c r="H121" s="13"/>
      <c r="I121" s="19"/>
      <c r="J121" s="19"/>
      <c r="K121" s="19"/>
      <c r="L121" s="13"/>
      <c r="M121" s="13"/>
      <c r="N121" s="19"/>
      <c r="O121" s="19"/>
      <c r="P121" s="19"/>
      <c r="Q121" s="162"/>
    </row>
    <row r="122" spans="7:17" x14ac:dyDescent="0.2">
      <c r="G122" s="13"/>
      <c r="H122" s="13"/>
      <c r="I122" s="19"/>
      <c r="J122" s="19"/>
      <c r="K122" s="19"/>
      <c r="L122" s="13"/>
      <c r="M122" s="13"/>
      <c r="N122" s="19"/>
      <c r="O122" s="19"/>
      <c r="P122" s="19"/>
      <c r="Q122" s="162"/>
    </row>
    <row r="123" spans="7:17" x14ac:dyDescent="0.2">
      <c r="G123" s="13"/>
      <c r="H123" s="13"/>
      <c r="I123" s="19"/>
      <c r="J123" s="19"/>
      <c r="K123" s="19"/>
      <c r="L123" s="13"/>
      <c r="M123" s="13"/>
      <c r="N123" s="19"/>
      <c r="O123" s="19"/>
      <c r="P123" s="19"/>
      <c r="Q123" s="162"/>
    </row>
    <row r="124" spans="7:17" x14ac:dyDescent="0.2">
      <c r="G124" s="13"/>
      <c r="H124" s="13"/>
      <c r="I124" s="19"/>
      <c r="J124" s="19"/>
      <c r="K124" s="19"/>
      <c r="L124" s="13"/>
      <c r="M124" s="13"/>
      <c r="N124" s="19"/>
      <c r="O124" s="19"/>
      <c r="P124" s="19"/>
      <c r="Q124" s="162"/>
    </row>
    <row r="125" spans="7:17" x14ac:dyDescent="0.2">
      <c r="G125" s="13"/>
      <c r="H125" s="13"/>
      <c r="I125" s="19"/>
      <c r="J125" s="19"/>
      <c r="K125" s="19"/>
      <c r="L125" s="13"/>
      <c r="M125" s="13"/>
      <c r="N125" s="19"/>
      <c r="O125" s="19"/>
      <c r="P125" s="19"/>
      <c r="Q125" s="162"/>
    </row>
    <row r="126" spans="7:17" x14ac:dyDescent="0.2">
      <c r="G126" s="13"/>
      <c r="H126" s="13"/>
      <c r="I126" s="19"/>
      <c r="J126" s="19"/>
      <c r="K126" s="19"/>
      <c r="L126" s="13"/>
      <c r="M126" s="13"/>
      <c r="N126" s="19"/>
      <c r="O126" s="19"/>
      <c r="P126" s="19"/>
      <c r="Q126" s="162"/>
    </row>
    <row r="127" spans="7:17" x14ac:dyDescent="0.2">
      <c r="G127" s="13"/>
      <c r="H127" s="13"/>
      <c r="I127" s="19"/>
      <c r="J127" s="19"/>
      <c r="K127" s="19"/>
      <c r="L127" s="13"/>
      <c r="M127" s="13"/>
      <c r="N127" s="19"/>
      <c r="O127" s="19"/>
      <c r="P127" s="19"/>
      <c r="Q127" s="162"/>
    </row>
    <row r="128" spans="7:17" x14ac:dyDescent="0.2">
      <c r="G128" s="13"/>
      <c r="H128" s="13"/>
      <c r="I128" s="19"/>
      <c r="J128" s="19"/>
      <c r="K128" s="19"/>
      <c r="L128" s="13"/>
      <c r="M128" s="13"/>
      <c r="N128" s="19"/>
      <c r="O128" s="19"/>
      <c r="P128" s="19"/>
      <c r="Q128" s="162"/>
    </row>
    <row r="129" spans="7:17" x14ac:dyDescent="0.2">
      <c r="G129" s="13"/>
      <c r="H129" s="13"/>
      <c r="I129" s="19"/>
      <c r="J129" s="19"/>
      <c r="K129" s="19"/>
      <c r="L129" s="13"/>
      <c r="M129" s="13"/>
      <c r="N129" s="19"/>
      <c r="O129" s="19"/>
      <c r="P129" s="19"/>
      <c r="Q129" s="162"/>
    </row>
    <row r="130" spans="7:17" x14ac:dyDescent="0.2">
      <c r="G130" s="13"/>
      <c r="H130" s="13"/>
      <c r="I130" s="19"/>
      <c r="J130" s="19"/>
      <c r="K130" s="19"/>
      <c r="L130" s="13"/>
      <c r="M130" s="13"/>
      <c r="N130" s="19"/>
      <c r="O130" s="19"/>
      <c r="P130" s="19"/>
      <c r="Q130" s="162"/>
    </row>
    <row r="131" spans="7:17" x14ac:dyDescent="0.2">
      <c r="G131" s="13"/>
      <c r="H131" s="13"/>
      <c r="I131" s="19"/>
      <c r="J131" s="19"/>
      <c r="K131" s="19"/>
      <c r="L131" s="13"/>
      <c r="M131" s="13"/>
      <c r="N131" s="19"/>
      <c r="O131" s="19"/>
      <c r="P131" s="19"/>
      <c r="Q131" s="162"/>
    </row>
    <row r="132" spans="7:17" x14ac:dyDescent="0.2">
      <c r="G132" s="13"/>
      <c r="H132" s="13"/>
      <c r="I132" s="19"/>
      <c r="J132" s="19"/>
      <c r="K132" s="19"/>
      <c r="L132" s="13"/>
      <c r="M132" s="13"/>
      <c r="N132" s="19"/>
      <c r="O132" s="19"/>
      <c r="P132" s="19"/>
      <c r="Q132" s="162"/>
    </row>
    <row r="133" spans="7:17" x14ac:dyDescent="0.2">
      <c r="G133" s="13"/>
      <c r="H133" s="13"/>
      <c r="I133" s="19"/>
      <c r="J133" s="19"/>
      <c r="K133" s="19"/>
      <c r="L133" s="13"/>
      <c r="M133" s="13"/>
      <c r="N133" s="19"/>
      <c r="O133" s="19"/>
      <c r="P133" s="19"/>
      <c r="Q133" s="162"/>
    </row>
    <row r="134" spans="7:17" x14ac:dyDescent="0.2">
      <c r="G134" s="13"/>
      <c r="H134" s="13"/>
      <c r="I134" s="19"/>
      <c r="J134" s="19"/>
      <c r="K134" s="19"/>
      <c r="L134" s="13"/>
      <c r="M134" s="13"/>
      <c r="N134" s="19"/>
      <c r="O134" s="19"/>
      <c r="P134" s="19"/>
      <c r="Q134" s="162"/>
    </row>
    <row r="135" spans="7:17" x14ac:dyDescent="0.2">
      <c r="G135" s="13"/>
      <c r="H135" s="13"/>
      <c r="I135" s="19"/>
      <c r="J135" s="19"/>
      <c r="K135" s="19"/>
      <c r="L135" s="13"/>
      <c r="M135" s="13"/>
      <c r="N135" s="19"/>
      <c r="O135" s="19"/>
      <c r="P135" s="19"/>
      <c r="Q135" s="162"/>
    </row>
    <row r="136" spans="7:17" x14ac:dyDescent="0.2">
      <c r="G136" s="13"/>
      <c r="H136" s="13"/>
      <c r="I136" s="19"/>
      <c r="J136" s="19"/>
      <c r="K136" s="19"/>
      <c r="L136" s="13"/>
      <c r="M136" s="13"/>
      <c r="N136" s="19"/>
      <c r="O136" s="19"/>
      <c r="P136" s="19"/>
      <c r="Q136" s="162"/>
    </row>
    <row r="137" spans="7:17" x14ac:dyDescent="0.2">
      <c r="G137" s="13"/>
      <c r="H137" s="13"/>
      <c r="I137" s="19"/>
      <c r="J137" s="19"/>
      <c r="K137" s="19"/>
      <c r="L137" s="13"/>
      <c r="M137" s="13"/>
      <c r="N137" s="19"/>
      <c r="O137" s="19"/>
      <c r="P137" s="19"/>
      <c r="Q137" s="162"/>
    </row>
    <row r="138" spans="7:17" x14ac:dyDescent="0.2">
      <c r="G138" s="13"/>
      <c r="H138" s="13"/>
      <c r="I138" s="19"/>
      <c r="J138" s="19"/>
      <c r="K138" s="19"/>
      <c r="L138" s="13"/>
      <c r="M138" s="13"/>
      <c r="N138" s="19"/>
      <c r="O138" s="19"/>
      <c r="P138" s="19"/>
      <c r="Q138" s="162"/>
    </row>
    <row r="139" spans="7:17" x14ac:dyDescent="0.2">
      <c r="G139" s="13"/>
      <c r="H139" s="13"/>
      <c r="I139" s="19"/>
      <c r="J139" s="19"/>
      <c r="K139" s="19"/>
      <c r="L139" s="13"/>
      <c r="M139" s="13"/>
      <c r="N139" s="19"/>
      <c r="O139" s="19"/>
      <c r="P139" s="19"/>
      <c r="Q139" s="162"/>
    </row>
    <row r="140" spans="7:17" x14ac:dyDescent="0.2">
      <c r="G140" s="13"/>
      <c r="H140" s="13"/>
      <c r="I140" s="19"/>
      <c r="J140" s="19"/>
      <c r="K140" s="19"/>
      <c r="L140" s="13"/>
      <c r="M140" s="13"/>
      <c r="N140" s="19"/>
      <c r="O140" s="19"/>
      <c r="P140" s="19"/>
      <c r="Q140" s="162"/>
    </row>
    <row r="141" spans="7:17" x14ac:dyDescent="0.2">
      <c r="G141" s="13"/>
      <c r="H141" s="13"/>
      <c r="I141" s="19"/>
      <c r="J141" s="19"/>
      <c r="K141" s="19"/>
      <c r="L141" s="13"/>
      <c r="M141" s="13"/>
      <c r="N141" s="19"/>
      <c r="O141" s="19"/>
      <c r="P141" s="19"/>
      <c r="Q141" s="162"/>
    </row>
    <row r="142" spans="7:17" x14ac:dyDescent="0.2">
      <c r="G142" s="13"/>
      <c r="H142" s="13"/>
      <c r="I142" s="19"/>
      <c r="J142" s="19"/>
      <c r="K142" s="19"/>
      <c r="L142" s="13"/>
      <c r="M142" s="13"/>
      <c r="N142" s="19"/>
      <c r="O142" s="19"/>
      <c r="P142" s="19"/>
      <c r="Q142" s="162"/>
    </row>
    <row r="143" spans="7:17" x14ac:dyDescent="0.2">
      <c r="G143" s="13"/>
      <c r="H143" s="13"/>
      <c r="I143" s="19"/>
      <c r="J143" s="19"/>
      <c r="K143" s="19"/>
      <c r="L143" s="13"/>
      <c r="M143" s="13"/>
      <c r="N143" s="19"/>
      <c r="O143" s="19"/>
      <c r="P143" s="19"/>
      <c r="Q143" s="162"/>
    </row>
    <row r="144" spans="7:17" x14ac:dyDescent="0.2">
      <c r="G144" s="13"/>
      <c r="H144" s="13"/>
      <c r="I144" s="19"/>
      <c r="J144" s="19"/>
      <c r="K144" s="19"/>
      <c r="L144" s="13"/>
      <c r="M144" s="13"/>
      <c r="N144" s="19"/>
      <c r="O144" s="19"/>
      <c r="P144" s="19"/>
      <c r="Q144" s="162"/>
    </row>
    <row r="145" spans="7:17" x14ac:dyDescent="0.2">
      <c r="G145" s="13"/>
      <c r="H145" s="13"/>
      <c r="I145" s="19"/>
      <c r="J145" s="19"/>
      <c r="K145" s="19"/>
      <c r="L145" s="13"/>
      <c r="M145" s="13"/>
      <c r="N145" s="19"/>
      <c r="O145" s="19"/>
      <c r="P145" s="19"/>
      <c r="Q145" s="162"/>
    </row>
    <row r="146" spans="7:17" x14ac:dyDescent="0.2">
      <c r="G146" s="13"/>
      <c r="H146" s="13"/>
      <c r="I146" s="19"/>
      <c r="J146" s="19"/>
      <c r="K146" s="19"/>
      <c r="L146" s="13"/>
      <c r="M146" s="13"/>
      <c r="N146" s="19"/>
      <c r="O146" s="19"/>
      <c r="P146" s="19"/>
      <c r="Q146" s="162"/>
    </row>
    <row r="147" spans="7:17" x14ac:dyDescent="0.2">
      <c r="G147" s="13"/>
      <c r="H147" s="13"/>
      <c r="I147" s="19"/>
      <c r="J147" s="19"/>
      <c r="K147" s="19"/>
      <c r="L147" s="13"/>
      <c r="M147" s="13"/>
      <c r="N147" s="19"/>
      <c r="O147" s="19"/>
      <c r="P147" s="19"/>
      <c r="Q147" s="162"/>
    </row>
    <row r="148" spans="7:17" x14ac:dyDescent="0.2">
      <c r="G148" s="13"/>
      <c r="H148" s="13"/>
      <c r="I148" s="19"/>
      <c r="J148" s="19"/>
      <c r="K148" s="19"/>
      <c r="L148" s="13"/>
      <c r="M148" s="13"/>
      <c r="N148" s="19"/>
      <c r="O148" s="19"/>
      <c r="P148" s="19"/>
      <c r="Q148" s="162"/>
    </row>
    <row r="149" spans="7:17" x14ac:dyDescent="0.2">
      <c r="G149" s="13"/>
      <c r="H149" s="13"/>
      <c r="I149" s="19"/>
      <c r="J149" s="19"/>
      <c r="K149" s="19"/>
      <c r="L149" s="13"/>
      <c r="M149" s="13"/>
      <c r="N149" s="19"/>
      <c r="O149" s="19"/>
      <c r="P149" s="19"/>
      <c r="Q149" s="162"/>
    </row>
    <row r="150" spans="7:17" x14ac:dyDescent="0.2">
      <c r="G150" s="13"/>
      <c r="H150" s="13"/>
      <c r="I150" s="19"/>
      <c r="J150" s="19"/>
      <c r="K150" s="19"/>
      <c r="L150" s="13"/>
      <c r="M150" s="13"/>
      <c r="N150" s="19"/>
      <c r="O150" s="19"/>
      <c r="P150" s="19"/>
      <c r="Q150" s="162"/>
    </row>
    <row r="151" spans="7:17" x14ac:dyDescent="0.2">
      <c r="G151" s="13"/>
      <c r="H151" s="13"/>
      <c r="I151" s="19"/>
      <c r="J151" s="19"/>
      <c r="K151" s="19"/>
      <c r="L151" s="13"/>
      <c r="M151" s="13"/>
      <c r="N151" s="19"/>
      <c r="O151" s="19"/>
      <c r="P151" s="19"/>
      <c r="Q151" s="162"/>
    </row>
    <row r="152" spans="7:17" x14ac:dyDescent="0.2">
      <c r="G152" s="13"/>
      <c r="H152" s="13"/>
      <c r="I152" s="19"/>
      <c r="J152" s="19"/>
      <c r="K152" s="19"/>
      <c r="L152" s="13"/>
      <c r="M152" s="13"/>
      <c r="N152" s="19"/>
      <c r="O152" s="19"/>
      <c r="P152" s="19"/>
      <c r="Q152" s="162"/>
    </row>
    <row r="153" spans="7:17" x14ac:dyDescent="0.2">
      <c r="G153" s="13"/>
      <c r="H153" s="13"/>
      <c r="I153" s="19"/>
      <c r="J153" s="19"/>
      <c r="K153" s="19"/>
      <c r="L153" s="13"/>
      <c r="M153" s="13"/>
      <c r="N153" s="19"/>
      <c r="O153" s="19"/>
      <c r="P153" s="19"/>
      <c r="Q153" s="162"/>
    </row>
    <row r="154" spans="7:17" x14ac:dyDescent="0.2">
      <c r="G154" s="13"/>
      <c r="H154" s="13"/>
      <c r="I154" s="19"/>
      <c r="J154" s="19"/>
      <c r="K154" s="19"/>
      <c r="L154" s="13"/>
      <c r="M154" s="13"/>
      <c r="N154" s="19"/>
      <c r="O154" s="19"/>
      <c r="P154" s="19"/>
      <c r="Q154" s="162"/>
    </row>
    <row r="155" spans="7:17" x14ac:dyDescent="0.2">
      <c r="G155" s="13"/>
      <c r="H155" s="13"/>
      <c r="I155" s="19"/>
      <c r="J155" s="19"/>
      <c r="K155" s="19"/>
      <c r="L155" s="13"/>
      <c r="M155" s="13"/>
      <c r="N155" s="19"/>
      <c r="O155" s="19"/>
      <c r="P155" s="19"/>
      <c r="Q155" s="162"/>
    </row>
    <row r="156" spans="7:17" x14ac:dyDescent="0.2">
      <c r="G156" s="13"/>
      <c r="H156" s="13"/>
      <c r="I156" s="19"/>
      <c r="J156" s="19"/>
      <c r="K156" s="19"/>
      <c r="L156" s="13"/>
      <c r="M156" s="13"/>
      <c r="N156" s="19"/>
      <c r="O156" s="19"/>
      <c r="P156" s="19"/>
      <c r="Q156" s="162"/>
    </row>
    <row r="157" spans="7:17" x14ac:dyDescent="0.2">
      <c r="G157" s="13"/>
      <c r="H157" s="13"/>
      <c r="I157" s="19"/>
      <c r="J157" s="19"/>
      <c r="K157" s="19"/>
      <c r="L157" s="13"/>
      <c r="M157" s="13"/>
      <c r="N157" s="19"/>
      <c r="O157" s="19"/>
      <c r="P157" s="19"/>
      <c r="Q157" s="162"/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M16:O27"/>
  <sheetViews>
    <sheetView workbookViewId="0">
      <selection activeCell="M27" sqref="M27"/>
    </sheetView>
  </sheetViews>
  <sheetFormatPr defaultRowHeight="15" x14ac:dyDescent="0.25"/>
  <cols>
    <col min="12" max="12" width="16.7109375" bestFit="1" customWidth="1"/>
    <col min="13" max="13" width="13.7109375" customWidth="1"/>
    <col min="14" max="14" width="9.28515625" bestFit="1" customWidth="1"/>
    <col min="15" max="15" width="14.42578125" bestFit="1" customWidth="1"/>
  </cols>
  <sheetData>
    <row r="16" spans="15:15" x14ac:dyDescent="0.25">
      <c r="O16">
        <v>2022</v>
      </c>
    </row>
    <row r="17" spans="13:15" x14ac:dyDescent="0.25">
      <c r="M17" t="s">
        <v>18</v>
      </c>
      <c r="N17">
        <v>33</v>
      </c>
      <c r="O17">
        <v>32</v>
      </c>
    </row>
    <row r="18" spans="13:15" x14ac:dyDescent="0.25">
      <c r="M18" t="s">
        <v>19</v>
      </c>
      <c r="N18">
        <v>2</v>
      </c>
      <c r="O18" s="23">
        <v>13210</v>
      </c>
    </row>
    <row r="19" spans="13:15" x14ac:dyDescent="0.25">
      <c r="M19" t="s">
        <v>20</v>
      </c>
      <c r="N19">
        <v>94000</v>
      </c>
      <c r="O19">
        <v>94000</v>
      </c>
    </row>
    <row r="23" spans="13:15" x14ac:dyDescent="0.25">
      <c r="M23">
        <v>94000</v>
      </c>
    </row>
    <row r="24" spans="13:15" x14ac:dyDescent="0.25">
      <c r="M24">
        <f>M23-40700</f>
        <v>53300</v>
      </c>
    </row>
    <row r="25" spans="13:15" x14ac:dyDescent="0.25">
      <c r="M25">
        <f>M24*0.66</f>
        <v>35178</v>
      </c>
    </row>
    <row r="26" spans="13:15" x14ac:dyDescent="0.25">
      <c r="M26">
        <f>M24-M25</f>
        <v>18122</v>
      </c>
    </row>
    <row r="27" spans="13:15" x14ac:dyDescent="0.25">
      <c r="M27">
        <f>M26+40700</f>
        <v>58822</v>
      </c>
    </row>
  </sheetData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81DBC8-9173-4C7B-8F5A-466E8B5792D8}">
  <dimension ref="C23:I30"/>
  <sheetViews>
    <sheetView topLeftCell="A13" zoomScale="145" zoomScaleNormal="145" workbookViewId="0">
      <selection activeCell="I27" sqref="I27"/>
    </sheetView>
  </sheetViews>
  <sheetFormatPr defaultRowHeight="15" x14ac:dyDescent="0.25"/>
  <cols>
    <col min="5" max="5" width="13.85546875" customWidth="1"/>
    <col min="6" max="6" width="11.7109375" customWidth="1"/>
    <col min="9" max="9" width="14.85546875" bestFit="1" customWidth="1"/>
  </cols>
  <sheetData>
    <row r="23" spans="3:9" x14ac:dyDescent="0.25">
      <c r="F23" t="s">
        <v>34</v>
      </c>
    </row>
    <row r="24" spans="3:9" x14ac:dyDescent="0.25">
      <c r="C24" s="24"/>
      <c r="D24" s="24" t="s">
        <v>30</v>
      </c>
      <c r="E24" s="24"/>
      <c r="F24" s="25">
        <v>80160</v>
      </c>
      <c r="G24" s="24"/>
      <c r="H24" s="24">
        <v>227.89</v>
      </c>
      <c r="I24" s="141">
        <f>H24*F24</f>
        <v>18267662.399999999</v>
      </c>
    </row>
    <row r="25" spans="3:9" x14ac:dyDescent="0.25">
      <c r="C25" s="24"/>
      <c r="D25" s="24" t="s">
        <v>31</v>
      </c>
      <c r="E25" s="24"/>
      <c r="F25" s="25">
        <v>40700</v>
      </c>
      <c r="G25" s="24" t="s">
        <v>32</v>
      </c>
      <c r="H25" s="24"/>
      <c r="I25" s="141">
        <f>I24*2</f>
        <v>36535324.799999997</v>
      </c>
    </row>
    <row r="26" spans="3:9" x14ac:dyDescent="0.25">
      <c r="C26" s="24"/>
      <c r="D26" s="24" t="s">
        <v>33</v>
      </c>
      <c r="E26" s="24"/>
      <c r="F26" s="24"/>
      <c r="G26" s="24"/>
      <c r="H26" s="24"/>
    </row>
    <row r="27" spans="3:9" x14ac:dyDescent="0.25">
      <c r="C27" s="24"/>
      <c r="D27" s="24"/>
      <c r="E27" s="24"/>
      <c r="F27" s="24"/>
      <c r="G27" s="24"/>
      <c r="H27" s="24"/>
      <c r="I27">
        <v>36804500</v>
      </c>
    </row>
    <row r="28" spans="3:9" x14ac:dyDescent="0.25">
      <c r="C28" s="24"/>
      <c r="D28" s="24"/>
      <c r="E28" s="24"/>
      <c r="F28" s="24"/>
      <c r="G28" s="24"/>
      <c r="H28" s="24"/>
      <c r="I28">
        <f>I27/H24</f>
        <v>161501.1628417219</v>
      </c>
    </row>
    <row r="29" spans="3:9" x14ac:dyDescent="0.25">
      <c r="C29" s="24"/>
      <c r="D29" s="24"/>
      <c r="E29" s="24"/>
      <c r="F29" s="24"/>
      <c r="G29" s="24"/>
      <c r="H29" s="24"/>
      <c r="I29" s="141">
        <f>I27/I24</f>
        <v>2.0147350653907421</v>
      </c>
    </row>
    <row r="30" spans="3:9" x14ac:dyDescent="0.25">
      <c r="C30" s="24"/>
      <c r="D30" s="24"/>
      <c r="E30" s="24"/>
      <c r="F30" s="24"/>
      <c r="G30" s="24"/>
      <c r="H30" s="24"/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D66C15-4FB4-461C-B1A8-45C8035FE4AA}">
  <dimension ref="A1:U157"/>
  <sheetViews>
    <sheetView zoomScale="160" zoomScaleNormal="160" workbookViewId="0">
      <selection activeCell="H3" sqref="H3"/>
    </sheetView>
  </sheetViews>
  <sheetFormatPr defaultRowHeight="12.75" x14ac:dyDescent="0.2"/>
  <cols>
    <col min="1" max="1" width="9.140625" style="8"/>
    <col min="2" max="2" width="8.5703125" style="40" customWidth="1"/>
    <col min="3" max="3" width="8.28515625" style="40" customWidth="1"/>
    <col min="4" max="4" width="5" style="40" customWidth="1"/>
    <col min="5" max="5" width="6.7109375" style="18" customWidth="1"/>
    <col min="6" max="6" width="6.140625" style="8" customWidth="1"/>
    <col min="7" max="7" width="7" style="8" customWidth="1"/>
    <col min="8" max="8" width="6.7109375" style="8" customWidth="1"/>
    <col min="9" max="11" width="8.42578125" style="18" customWidth="1"/>
    <col min="12" max="12" width="5.5703125" style="8" customWidth="1"/>
    <col min="13" max="13" width="7.7109375" style="8" customWidth="1"/>
    <col min="14" max="14" width="8.28515625" style="18" customWidth="1"/>
    <col min="15" max="15" width="9.28515625" style="18" customWidth="1"/>
    <col min="16" max="16" width="10.28515625" style="43" customWidth="1"/>
    <col min="17" max="17" width="11" style="44" customWidth="1"/>
    <col min="18" max="18" width="14.42578125" style="43" customWidth="1"/>
    <col min="19" max="19" width="13.7109375" style="18" bestFit="1" customWidth="1"/>
    <col min="20" max="16384" width="9.140625" style="18"/>
  </cols>
  <sheetData>
    <row r="1" spans="1:21" x14ac:dyDescent="0.2">
      <c r="B1" s="29"/>
      <c r="C1" s="29"/>
      <c r="D1" s="29"/>
    </row>
    <row r="2" spans="1:21" s="31" customFormat="1" ht="36" customHeight="1" x14ac:dyDescent="0.2">
      <c r="A2" s="30" t="s">
        <v>22</v>
      </c>
      <c r="B2" s="30" t="s">
        <v>16</v>
      </c>
      <c r="C2" s="30" t="s">
        <v>5</v>
      </c>
      <c r="D2" s="30" t="s">
        <v>17</v>
      </c>
      <c r="E2" s="6" t="s">
        <v>2</v>
      </c>
      <c r="F2" s="6" t="s">
        <v>0</v>
      </c>
      <c r="G2" s="6" t="s">
        <v>3</v>
      </c>
      <c r="H2" s="6" t="s">
        <v>4</v>
      </c>
      <c r="I2" s="6" t="s">
        <v>37</v>
      </c>
      <c r="J2" s="6" t="s">
        <v>35</v>
      </c>
      <c r="K2" s="26" t="s">
        <v>26</v>
      </c>
      <c r="L2" s="6" t="s">
        <v>1</v>
      </c>
      <c r="M2" s="6" t="s">
        <v>21</v>
      </c>
      <c r="N2" s="6" t="s">
        <v>27</v>
      </c>
      <c r="O2" s="6" t="s">
        <v>36</v>
      </c>
      <c r="P2" s="45" t="s">
        <v>25</v>
      </c>
      <c r="Q2" s="46" t="s">
        <v>29</v>
      </c>
      <c r="R2" s="47" t="s">
        <v>28</v>
      </c>
    </row>
    <row r="3" spans="1:21" s="5" customFormat="1" ht="13.5" x14ac:dyDescent="0.25">
      <c r="A3" s="41">
        <v>1</v>
      </c>
      <c r="B3" s="1" t="s">
        <v>9</v>
      </c>
      <c r="C3" s="1" t="s">
        <v>7</v>
      </c>
      <c r="D3" s="1">
        <v>105.54</v>
      </c>
      <c r="E3" s="2">
        <f t="shared" ref="E3:E23" si="0">ROUND(D3*1.2,2)</f>
        <v>126.65</v>
      </c>
      <c r="F3" s="7">
        <v>1949</v>
      </c>
      <c r="G3" s="7">
        <v>2001</v>
      </c>
      <c r="H3" s="7">
        <v>70</v>
      </c>
      <c r="I3" s="3">
        <v>94000</v>
      </c>
      <c r="J3" s="3">
        <v>40700</v>
      </c>
      <c r="K3" s="27">
        <f>I3-J3</f>
        <v>53300</v>
      </c>
      <c r="L3" s="9">
        <f t="shared" ref="L3:L23" si="1">G3-F3</f>
        <v>52</v>
      </c>
      <c r="M3" s="10">
        <f t="shared" ref="M3:M23" si="2">90*L3/H3</f>
        <v>66.857142857142861</v>
      </c>
      <c r="N3" s="4">
        <f>ROUND(K3*M3%,0)</f>
        <v>35635</v>
      </c>
      <c r="O3" s="4">
        <f>J3+K3-N3</f>
        <v>58365</v>
      </c>
      <c r="P3" s="48">
        <f>N3*E3</f>
        <v>4513172.75</v>
      </c>
      <c r="Q3" s="49">
        <v>0</v>
      </c>
      <c r="R3" s="50">
        <f>P3</f>
        <v>4513172.75</v>
      </c>
      <c r="S3" s="42"/>
      <c r="T3" s="42"/>
    </row>
    <row r="4" spans="1:21" ht="13.5" x14ac:dyDescent="0.25">
      <c r="A4" s="32">
        <v>1</v>
      </c>
      <c r="B4" s="33" t="s">
        <v>10</v>
      </c>
      <c r="C4" s="33" t="s">
        <v>6</v>
      </c>
      <c r="D4" s="33">
        <v>55.3</v>
      </c>
      <c r="E4" s="34">
        <f t="shared" si="0"/>
        <v>66.36</v>
      </c>
      <c r="F4" s="16">
        <v>1949</v>
      </c>
      <c r="G4" s="16">
        <v>2001</v>
      </c>
      <c r="H4" s="16">
        <v>70</v>
      </c>
      <c r="I4" s="15">
        <v>94000</v>
      </c>
      <c r="J4" s="15">
        <v>40700</v>
      </c>
      <c r="K4" s="28">
        <f t="shared" ref="K4:K23" si="3">I4-J4</f>
        <v>53300</v>
      </c>
      <c r="L4" s="12">
        <f t="shared" si="1"/>
        <v>52</v>
      </c>
      <c r="M4" s="11">
        <f t="shared" si="2"/>
        <v>66.857142857142861</v>
      </c>
      <c r="N4" s="17">
        <f t="shared" ref="N4:N23" si="4">ROUND(K4*M4%,0)</f>
        <v>35635</v>
      </c>
      <c r="O4" s="17">
        <f t="shared" ref="O4:O23" si="5">J4+K4-N4</f>
        <v>58365</v>
      </c>
      <c r="P4" s="48">
        <f t="shared" ref="P4:P23" si="6">N4*E4</f>
        <v>2364738.6</v>
      </c>
      <c r="Q4" s="51">
        <f t="shared" ref="Q4:Q21" si="7">ROUND(P4*66.67%,0)</f>
        <v>1576571</v>
      </c>
      <c r="R4" s="52">
        <f t="shared" ref="R4:R21" si="8">ROUND(P4*33.33%,0)</f>
        <v>788167</v>
      </c>
    </row>
    <row r="5" spans="1:21" s="35" customFormat="1" x14ac:dyDescent="0.25">
      <c r="A5" s="32" t="s">
        <v>23</v>
      </c>
      <c r="B5" s="33" t="s">
        <v>10</v>
      </c>
      <c r="C5" s="33" t="s">
        <v>6</v>
      </c>
      <c r="D5" s="33">
        <v>9.4499999999999993</v>
      </c>
      <c r="E5" s="34">
        <f t="shared" si="0"/>
        <v>11.34</v>
      </c>
      <c r="F5" s="16">
        <v>1949</v>
      </c>
      <c r="G5" s="16">
        <v>2001</v>
      </c>
      <c r="H5" s="16">
        <v>70</v>
      </c>
      <c r="I5" s="15">
        <v>94000</v>
      </c>
      <c r="J5" s="15">
        <v>40700</v>
      </c>
      <c r="K5" s="28">
        <f t="shared" si="3"/>
        <v>53300</v>
      </c>
      <c r="L5" s="12">
        <f t="shared" si="1"/>
        <v>52</v>
      </c>
      <c r="M5" s="11">
        <f t="shared" si="2"/>
        <v>66.857142857142861</v>
      </c>
      <c r="N5" s="17">
        <f t="shared" si="4"/>
        <v>35635</v>
      </c>
      <c r="O5" s="17">
        <f t="shared" si="5"/>
        <v>58365</v>
      </c>
      <c r="P5" s="48">
        <f t="shared" si="6"/>
        <v>404100.9</v>
      </c>
      <c r="Q5" s="51">
        <f t="shared" si="7"/>
        <v>269414</v>
      </c>
      <c r="R5" s="52">
        <f t="shared" si="8"/>
        <v>134687</v>
      </c>
    </row>
    <row r="6" spans="1:21" ht="13.5" x14ac:dyDescent="0.25">
      <c r="A6" s="32">
        <v>3</v>
      </c>
      <c r="B6" s="33" t="s">
        <v>11</v>
      </c>
      <c r="C6" s="33" t="s">
        <v>6</v>
      </c>
      <c r="D6" s="33">
        <v>16.36</v>
      </c>
      <c r="E6" s="34">
        <f t="shared" si="0"/>
        <v>19.63</v>
      </c>
      <c r="F6" s="16">
        <v>1949</v>
      </c>
      <c r="G6" s="16">
        <v>2001</v>
      </c>
      <c r="H6" s="16">
        <v>70</v>
      </c>
      <c r="I6" s="15">
        <v>94000</v>
      </c>
      <c r="J6" s="15">
        <v>40700</v>
      </c>
      <c r="K6" s="28">
        <f t="shared" si="3"/>
        <v>53300</v>
      </c>
      <c r="L6" s="12">
        <f t="shared" si="1"/>
        <v>52</v>
      </c>
      <c r="M6" s="11">
        <f t="shared" si="2"/>
        <v>66.857142857142861</v>
      </c>
      <c r="N6" s="17">
        <f t="shared" si="4"/>
        <v>35635</v>
      </c>
      <c r="O6" s="17">
        <f t="shared" si="5"/>
        <v>58365</v>
      </c>
      <c r="P6" s="48">
        <f t="shared" si="6"/>
        <v>699515.04999999993</v>
      </c>
      <c r="Q6" s="51">
        <f t="shared" si="7"/>
        <v>466367</v>
      </c>
      <c r="R6" s="52">
        <f t="shared" si="8"/>
        <v>233148</v>
      </c>
    </row>
    <row r="7" spans="1:21" s="5" customFormat="1" ht="13.5" x14ac:dyDescent="0.25">
      <c r="A7" s="41">
        <v>4</v>
      </c>
      <c r="B7" s="1" t="s">
        <v>11</v>
      </c>
      <c r="C7" s="1" t="s">
        <v>7</v>
      </c>
      <c r="D7" s="1">
        <v>19.2</v>
      </c>
      <c r="E7" s="2">
        <f t="shared" si="0"/>
        <v>23.04</v>
      </c>
      <c r="F7" s="7">
        <v>1949</v>
      </c>
      <c r="G7" s="7">
        <v>2001</v>
      </c>
      <c r="H7" s="7">
        <v>70</v>
      </c>
      <c r="I7" s="3">
        <v>94000</v>
      </c>
      <c r="J7" s="3">
        <v>40700</v>
      </c>
      <c r="K7" s="27">
        <f t="shared" si="3"/>
        <v>53300</v>
      </c>
      <c r="L7" s="9">
        <f t="shared" si="1"/>
        <v>52</v>
      </c>
      <c r="M7" s="10">
        <f t="shared" si="2"/>
        <v>66.857142857142861</v>
      </c>
      <c r="N7" s="4">
        <f t="shared" si="4"/>
        <v>35635</v>
      </c>
      <c r="O7" s="4">
        <f t="shared" si="5"/>
        <v>58365</v>
      </c>
      <c r="P7" s="48">
        <f t="shared" si="6"/>
        <v>821030.40000000002</v>
      </c>
      <c r="Q7" s="49">
        <v>0</v>
      </c>
      <c r="R7" s="50">
        <f>P7</f>
        <v>821030.40000000002</v>
      </c>
    </row>
    <row r="8" spans="1:21" ht="13.5" x14ac:dyDescent="0.25">
      <c r="A8" s="32">
        <v>5</v>
      </c>
      <c r="B8" s="33" t="s">
        <v>11</v>
      </c>
      <c r="C8" s="33" t="s">
        <v>6</v>
      </c>
      <c r="D8" s="33">
        <v>14.4</v>
      </c>
      <c r="E8" s="34">
        <f t="shared" si="0"/>
        <v>17.28</v>
      </c>
      <c r="F8" s="16">
        <v>1949</v>
      </c>
      <c r="G8" s="16">
        <v>2001</v>
      </c>
      <c r="H8" s="16">
        <v>70</v>
      </c>
      <c r="I8" s="15">
        <v>94000</v>
      </c>
      <c r="J8" s="15">
        <v>40700</v>
      </c>
      <c r="K8" s="28">
        <f t="shared" si="3"/>
        <v>53300</v>
      </c>
      <c r="L8" s="12">
        <f t="shared" si="1"/>
        <v>52</v>
      </c>
      <c r="M8" s="11">
        <f t="shared" si="2"/>
        <v>66.857142857142861</v>
      </c>
      <c r="N8" s="17">
        <f t="shared" si="4"/>
        <v>35635</v>
      </c>
      <c r="O8" s="17">
        <f t="shared" si="5"/>
        <v>58365</v>
      </c>
      <c r="P8" s="48">
        <f t="shared" si="6"/>
        <v>615772.80000000005</v>
      </c>
      <c r="Q8" s="51">
        <f t="shared" si="7"/>
        <v>410536</v>
      </c>
      <c r="R8" s="52">
        <f t="shared" si="8"/>
        <v>205237</v>
      </c>
    </row>
    <row r="9" spans="1:21" s="5" customFormat="1" ht="13.5" x14ac:dyDescent="0.25">
      <c r="A9" s="41">
        <v>6</v>
      </c>
      <c r="B9" s="1" t="s">
        <v>11</v>
      </c>
      <c r="C9" s="1" t="s">
        <v>7</v>
      </c>
      <c r="D9" s="1">
        <v>13.05</v>
      </c>
      <c r="E9" s="2">
        <f t="shared" si="0"/>
        <v>15.66</v>
      </c>
      <c r="F9" s="7">
        <v>1949</v>
      </c>
      <c r="G9" s="7">
        <v>2001</v>
      </c>
      <c r="H9" s="7">
        <v>70</v>
      </c>
      <c r="I9" s="3">
        <v>94000</v>
      </c>
      <c r="J9" s="3">
        <v>40700</v>
      </c>
      <c r="K9" s="27">
        <f t="shared" si="3"/>
        <v>53300</v>
      </c>
      <c r="L9" s="9">
        <f t="shared" si="1"/>
        <v>52</v>
      </c>
      <c r="M9" s="10">
        <f t="shared" si="2"/>
        <v>66.857142857142861</v>
      </c>
      <c r="N9" s="4">
        <f t="shared" si="4"/>
        <v>35635</v>
      </c>
      <c r="O9" s="4">
        <f t="shared" si="5"/>
        <v>58365</v>
      </c>
      <c r="P9" s="48">
        <f t="shared" si="6"/>
        <v>558044.1</v>
      </c>
      <c r="Q9" s="49">
        <v>0</v>
      </c>
      <c r="R9" s="50">
        <f>P9</f>
        <v>558044.1</v>
      </c>
    </row>
    <row r="10" spans="1:21" ht="13.5" x14ac:dyDescent="0.25">
      <c r="A10" s="32">
        <v>7</v>
      </c>
      <c r="B10" s="33" t="s">
        <v>12</v>
      </c>
      <c r="C10" s="33" t="s">
        <v>6</v>
      </c>
      <c r="D10" s="33">
        <v>16.86</v>
      </c>
      <c r="E10" s="34">
        <f t="shared" si="0"/>
        <v>20.23</v>
      </c>
      <c r="F10" s="16">
        <v>1949</v>
      </c>
      <c r="G10" s="16">
        <v>2001</v>
      </c>
      <c r="H10" s="16">
        <v>70</v>
      </c>
      <c r="I10" s="15">
        <v>94000</v>
      </c>
      <c r="J10" s="15">
        <v>40700</v>
      </c>
      <c r="K10" s="28">
        <f t="shared" si="3"/>
        <v>53300</v>
      </c>
      <c r="L10" s="12">
        <f t="shared" si="1"/>
        <v>52</v>
      </c>
      <c r="M10" s="11">
        <f t="shared" si="2"/>
        <v>66.857142857142861</v>
      </c>
      <c r="N10" s="17">
        <f t="shared" si="4"/>
        <v>35635</v>
      </c>
      <c r="O10" s="17">
        <f t="shared" si="5"/>
        <v>58365</v>
      </c>
      <c r="P10" s="48">
        <f t="shared" si="6"/>
        <v>720896.05</v>
      </c>
      <c r="Q10" s="51">
        <f t="shared" si="7"/>
        <v>480621</v>
      </c>
      <c r="R10" s="52">
        <f t="shared" si="8"/>
        <v>240275</v>
      </c>
    </row>
    <row r="11" spans="1:21" ht="13.5" x14ac:dyDescent="0.25">
      <c r="A11" s="32">
        <v>8</v>
      </c>
      <c r="B11" s="33" t="s">
        <v>12</v>
      </c>
      <c r="C11" s="33" t="s">
        <v>6</v>
      </c>
      <c r="D11" s="33">
        <v>18.579999999999998</v>
      </c>
      <c r="E11" s="34">
        <f t="shared" si="0"/>
        <v>22.3</v>
      </c>
      <c r="F11" s="16">
        <v>1949</v>
      </c>
      <c r="G11" s="16">
        <v>2001</v>
      </c>
      <c r="H11" s="16">
        <v>70</v>
      </c>
      <c r="I11" s="15">
        <v>94000</v>
      </c>
      <c r="J11" s="15">
        <v>40700</v>
      </c>
      <c r="K11" s="28">
        <f t="shared" si="3"/>
        <v>53300</v>
      </c>
      <c r="L11" s="12">
        <f t="shared" si="1"/>
        <v>52</v>
      </c>
      <c r="M11" s="11">
        <f t="shared" si="2"/>
        <v>66.857142857142861</v>
      </c>
      <c r="N11" s="17">
        <f t="shared" si="4"/>
        <v>35635</v>
      </c>
      <c r="O11" s="17">
        <f t="shared" si="5"/>
        <v>58365</v>
      </c>
      <c r="P11" s="48">
        <f t="shared" si="6"/>
        <v>794660.5</v>
      </c>
      <c r="Q11" s="51">
        <f t="shared" si="7"/>
        <v>529800</v>
      </c>
      <c r="R11" s="52">
        <f t="shared" si="8"/>
        <v>264860</v>
      </c>
    </row>
    <row r="12" spans="1:21" ht="13.5" x14ac:dyDescent="0.25">
      <c r="A12" s="32">
        <v>9</v>
      </c>
      <c r="B12" s="33" t="s">
        <v>12</v>
      </c>
      <c r="C12" s="33" t="s">
        <v>6</v>
      </c>
      <c r="D12" s="33">
        <v>14.4</v>
      </c>
      <c r="E12" s="34">
        <f t="shared" si="0"/>
        <v>17.28</v>
      </c>
      <c r="F12" s="16">
        <v>1949</v>
      </c>
      <c r="G12" s="16">
        <v>2001</v>
      </c>
      <c r="H12" s="16">
        <v>70</v>
      </c>
      <c r="I12" s="15">
        <v>94000</v>
      </c>
      <c r="J12" s="15">
        <v>40700</v>
      </c>
      <c r="K12" s="28">
        <f t="shared" si="3"/>
        <v>53300</v>
      </c>
      <c r="L12" s="12">
        <f t="shared" si="1"/>
        <v>52</v>
      </c>
      <c r="M12" s="11">
        <f t="shared" si="2"/>
        <v>66.857142857142861</v>
      </c>
      <c r="N12" s="17">
        <f t="shared" si="4"/>
        <v>35635</v>
      </c>
      <c r="O12" s="17">
        <f t="shared" si="5"/>
        <v>58365</v>
      </c>
      <c r="P12" s="48">
        <f t="shared" si="6"/>
        <v>615772.80000000005</v>
      </c>
      <c r="Q12" s="51">
        <f t="shared" si="7"/>
        <v>410536</v>
      </c>
      <c r="R12" s="52">
        <f t="shared" si="8"/>
        <v>205237</v>
      </c>
      <c r="U12" s="18">
        <f>2024-75</f>
        <v>1949</v>
      </c>
    </row>
    <row r="13" spans="1:21" ht="13.5" x14ac:dyDescent="0.25">
      <c r="A13" s="32">
        <v>10</v>
      </c>
      <c r="B13" s="33" t="s">
        <v>12</v>
      </c>
      <c r="C13" s="33" t="s">
        <v>6</v>
      </c>
      <c r="D13" s="33">
        <v>13.05</v>
      </c>
      <c r="E13" s="34">
        <f t="shared" si="0"/>
        <v>15.66</v>
      </c>
      <c r="F13" s="16">
        <v>1949</v>
      </c>
      <c r="G13" s="16">
        <v>2001</v>
      </c>
      <c r="H13" s="16">
        <v>70</v>
      </c>
      <c r="I13" s="15">
        <v>94000</v>
      </c>
      <c r="J13" s="15">
        <v>40700</v>
      </c>
      <c r="K13" s="28">
        <f t="shared" si="3"/>
        <v>53300</v>
      </c>
      <c r="L13" s="12">
        <f t="shared" si="1"/>
        <v>52</v>
      </c>
      <c r="M13" s="11">
        <f t="shared" si="2"/>
        <v>66.857142857142861</v>
      </c>
      <c r="N13" s="17">
        <f t="shared" si="4"/>
        <v>35635</v>
      </c>
      <c r="O13" s="17">
        <f t="shared" si="5"/>
        <v>58365</v>
      </c>
      <c r="P13" s="48">
        <f t="shared" si="6"/>
        <v>558044.1</v>
      </c>
      <c r="Q13" s="51">
        <f t="shared" si="7"/>
        <v>372048</v>
      </c>
      <c r="R13" s="52">
        <f t="shared" si="8"/>
        <v>185996</v>
      </c>
    </row>
    <row r="14" spans="1:21" ht="13.5" x14ac:dyDescent="0.25">
      <c r="A14" s="32">
        <v>311</v>
      </c>
      <c r="B14" s="33" t="s">
        <v>13</v>
      </c>
      <c r="C14" s="33" t="s">
        <v>6</v>
      </c>
      <c r="D14" s="33">
        <v>17.649999999999999</v>
      </c>
      <c r="E14" s="34">
        <f t="shared" si="0"/>
        <v>21.18</v>
      </c>
      <c r="F14" s="16">
        <v>1949</v>
      </c>
      <c r="G14" s="16">
        <v>2001</v>
      </c>
      <c r="H14" s="16">
        <v>70</v>
      </c>
      <c r="I14" s="15">
        <v>94000</v>
      </c>
      <c r="J14" s="15">
        <v>40700</v>
      </c>
      <c r="K14" s="28">
        <f t="shared" si="3"/>
        <v>53300</v>
      </c>
      <c r="L14" s="12">
        <f t="shared" si="1"/>
        <v>52</v>
      </c>
      <c r="M14" s="11">
        <f t="shared" si="2"/>
        <v>66.857142857142861</v>
      </c>
      <c r="N14" s="17">
        <f t="shared" si="4"/>
        <v>35635</v>
      </c>
      <c r="O14" s="17">
        <f t="shared" si="5"/>
        <v>58365</v>
      </c>
      <c r="P14" s="48">
        <f t="shared" si="6"/>
        <v>754749.3</v>
      </c>
      <c r="Q14" s="51">
        <f t="shared" si="7"/>
        <v>503191</v>
      </c>
      <c r="R14" s="52">
        <f t="shared" si="8"/>
        <v>251558</v>
      </c>
      <c r="U14" s="18" t="s">
        <v>24</v>
      </c>
    </row>
    <row r="15" spans="1:21" ht="13.5" x14ac:dyDescent="0.25">
      <c r="A15" s="32">
        <v>312</v>
      </c>
      <c r="B15" s="33" t="s">
        <v>13</v>
      </c>
      <c r="C15" s="33" t="s">
        <v>6</v>
      </c>
      <c r="D15" s="33">
        <v>18.579999999999998</v>
      </c>
      <c r="E15" s="34">
        <f t="shared" si="0"/>
        <v>22.3</v>
      </c>
      <c r="F15" s="16">
        <v>1949</v>
      </c>
      <c r="G15" s="16">
        <v>2001</v>
      </c>
      <c r="H15" s="16">
        <v>70</v>
      </c>
      <c r="I15" s="15">
        <v>94000</v>
      </c>
      <c r="J15" s="15">
        <v>40700</v>
      </c>
      <c r="K15" s="28">
        <f t="shared" si="3"/>
        <v>53300</v>
      </c>
      <c r="L15" s="12">
        <f t="shared" si="1"/>
        <v>52</v>
      </c>
      <c r="M15" s="11">
        <f t="shared" si="2"/>
        <v>66.857142857142861</v>
      </c>
      <c r="N15" s="17">
        <f t="shared" si="4"/>
        <v>35635</v>
      </c>
      <c r="O15" s="17">
        <f t="shared" si="5"/>
        <v>58365</v>
      </c>
      <c r="P15" s="48">
        <f t="shared" si="6"/>
        <v>794660.5</v>
      </c>
      <c r="Q15" s="51">
        <f t="shared" si="7"/>
        <v>529800</v>
      </c>
      <c r="R15" s="52">
        <f t="shared" si="8"/>
        <v>264860</v>
      </c>
    </row>
    <row r="16" spans="1:21" ht="13.5" x14ac:dyDescent="0.25">
      <c r="A16" s="32">
        <v>313</v>
      </c>
      <c r="B16" s="33" t="s">
        <v>13</v>
      </c>
      <c r="C16" s="33" t="s">
        <v>6</v>
      </c>
      <c r="D16" s="33">
        <v>14.4</v>
      </c>
      <c r="E16" s="34">
        <f t="shared" si="0"/>
        <v>17.28</v>
      </c>
      <c r="F16" s="16">
        <v>1949</v>
      </c>
      <c r="G16" s="16">
        <v>2001</v>
      </c>
      <c r="H16" s="16">
        <v>70</v>
      </c>
      <c r="I16" s="15">
        <v>94000</v>
      </c>
      <c r="J16" s="15">
        <v>40700</v>
      </c>
      <c r="K16" s="28">
        <f t="shared" si="3"/>
        <v>53300</v>
      </c>
      <c r="L16" s="12">
        <f t="shared" si="1"/>
        <v>52</v>
      </c>
      <c r="M16" s="11">
        <f t="shared" si="2"/>
        <v>66.857142857142861</v>
      </c>
      <c r="N16" s="17">
        <f t="shared" si="4"/>
        <v>35635</v>
      </c>
      <c r="O16" s="17">
        <f t="shared" si="5"/>
        <v>58365</v>
      </c>
      <c r="P16" s="48">
        <f t="shared" si="6"/>
        <v>615772.80000000005</v>
      </c>
      <c r="Q16" s="51">
        <f t="shared" si="7"/>
        <v>410536</v>
      </c>
      <c r="R16" s="52">
        <f t="shared" si="8"/>
        <v>205237</v>
      </c>
    </row>
    <row r="17" spans="1:19" ht="13.5" x14ac:dyDescent="0.25">
      <c r="A17" s="32">
        <v>314</v>
      </c>
      <c r="B17" s="33" t="s">
        <v>13</v>
      </c>
      <c r="C17" s="33" t="s">
        <v>6</v>
      </c>
      <c r="D17" s="33">
        <v>13.05</v>
      </c>
      <c r="E17" s="34">
        <f t="shared" si="0"/>
        <v>15.66</v>
      </c>
      <c r="F17" s="16">
        <v>1949</v>
      </c>
      <c r="G17" s="16">
        <v>2001</v>
      </c>
      <c r="H17" s="16">
        <v>70</v>
      </c>
      <c r="I17" s="15">
        <v>94000</v>
      </c>
      <c r="J17" s="15">
        <v>40700</v>
      </c>
      <c r="K17" s="28">
        <f t="shared" si="3"/>
        <v>53300</v>
      </c>
      <c r="L17" s="12">
        <f t="shared" si="1"/>
        <v>52</v>
      </c>
      <c r="M17" s="11">
        <f t="shared" si="2"/>
        <v>66.857142857142861</v>
      </c>
      <c r="N17" s="17">
        <f t="shared" si="4"/>
        <v>35635</v>
      </c>
      <c r="O17" s="17">
        <f t="shared" si="5"/>
        <v>58365</v>
      </c>
      <c r="P17" s="48">
        <f t="shared" si="6"/>
        <v>558044.1</v>
      </c>
      <c r="Q17" s="51">
        <f t="shared" si="7"/>
        <v>372048</v>
      </c>
      <c r="R17" s="52">
        <f t="shared" si="8"/>
        <v>185996</v>
      </c>
    </row>
    <row r="18" spans="1:19" ht="13.5" x14ac:dyDescent="0.25">
      <c r="A18" s="32">
        <v>15</v>
      </c>
      <c r="B18" s="33" t="s">
        <v>14</v>
      </c>
      <c r="C18" s="33" t="s">
        <v>6</v>
      </c>
      <c r="D18" s="33">
        <v>17.649999999999999</v>
      </c>
      <c r="E18" s="34">
        <f t="shared" si="0"/>
        <v>21.18</v>
      </c>
      <c r="F18" s="16">
        <v>1949</v>
      </c>
      <c r="G18" s="16">
        <v>2001</v>
      </c>
      <c r="H18" s="16">
        <v>70</v>
      </c>
      <c r="I18" s="15">
        <v>94000</v>
      </c>
      <c r="J18" s="15">
        <v>40700</v>
      </c>
      <c r="K18" s="28">
        <f t="shared" si="3"/>
        <v>53300</v>
      </c>
      <c r="L18" s="12">
        <f t="shared" si="1"/>
        <v>52</v>
      </c>
      <c r="M18" s="11">
        <f t="shared" si="2"/>
        <v>66.857142857142861</v>
      </c>
      <c r="N18" s="17">
        <f t="shared" si="4"/>
        <v>35635</v>
      </c>
      <c r="O18" s="17">
        <f t="shared" si="5"/>
        <v>58365</v>
      </c>
      <c r="P18" s="48">
        <f t="shared" si="6"/>
        <v>754749.3</v>
      </c>
      <c r="Q18" s="51">
        <f t="shared" si="7"/>
        <v>503191</v>
      </c>
      <c r="R18" s="52">
        <f t="shared" si="8"/>
        <v>251558</v>
      </c>
    </row>
    <row r="19" spans="1:19" s="5" customFormat="1" ht="13.5" x14ac:dyDescent="0.25">
      <c r="A19" s="41">
        <v>16</v>
      </c>
      <c r="B19" s="1" t="s">
        <v>14</v>
      </c>
      <c r="C19" s="1" t="s">
        <v>7</v>
      </c>
      <c r="D19" s="1">
        <v>18.579999999999998</v>
      </c>
      <c r="E19" s="2">
        <f t="shared" si="0"/>
        <v>22.3</v>
      </c>
      <c r="F19" s="7">
        <v>1949</v>
      </c>
      <c r="G19" s="7">
        <v>2001</v>
      </c>
      <c r="H19" s="7">
        <v>70</v>
      </c>
      <c r="I19" s="3">
        <v>94000</v>
      </c>
      <c r="J19" s="3">
        <v>40700</v>
      </c>
      <c r="K19" s="27">
        <f t="shared" si="3"/>
        <v>53300</v>
      </c>
      <c r="L19" s="9">
        <f t="shared" si="1"/>
        <v>52</v>
      </c>
      <c r="M19" s="10">
        <f t="shared" si="2"/>
        <v>66.857142857142861</v>
      </c>
      <c r="N19" s="4">
        <f t="shared" si="4"/>
        <v>35635</v>
      </c>
      <c r="O19" s="4">
        <f t="shared" si="5"/>
        <v>58365</v>
      </c>
      <c r="P19" s="48">
        <f t="shared" si="6"/>
        <v>794660.5</v>
      </c>
      <c r="Q19" s="49">
        <v>0</v>
      </c>
      <c r="R19" s="50">
        <f>P19</f>
        <v>794660.5</v>
      </c>
    </row>
    <row r="20" spans="1:19" ht="13.5" x14ac:dyDescent="0.25">
      <c r="A20" s="32">
        <v>17</v>
      </c>
      <c r="B20" s="33" t="s">
        <v>14</v>
      </c>
      <c r="C20" s="33" t="s">
        <v>6</v>
      </c>
      <c r="D20" s="33">
        <v>14.4</v>
      </c>
      <c r="E20" s="34">
        <f t="shared" si="0"/>
        <v>17.28</v>
      </c>
      <c r="F20" s="16">
        <v>1949</v>
      </c>
      <c r="G20" s="16">
        <v>2001</v>
      </c>
      <c r="H20" s="16">
        <v>70</v>
      </c>
      <c r="I20" s="15">
        <v>94000</v>
      </c>
      <c r="J20" s="15">
        <v>40700</v>
      </c>
      <c r="K20" s="28">
        <f t="shared" si="3"/>
        <v>53300</v>
      </c>
      <c r="L20" s="12">
        <f t="shared" si="1"/>
        <v>52</v>
      </c>
      <c r="M20" s="11">
        <f t="shared" si="2"/>
        <v>66.857142857142861</v>
      </c>
      <c r="N20" s="17">
        <f t="shared" si="4"/>
        <v>35635</v>
      </c>
      <c r="O20" s="17">
        <f t="shared" si="5"/>
        <v>58365</v>
      </c>
      <c r="P20" s="48">
        <f t="shared" si="6"/>
        <v>615772.80000000005</v>
      </c>
      <c r="Q20" s="51">
        <f t="shared" si="7"/>
        <v>410536</v>
      </c>
      <c r="R20" s="52">
        <f t="shared" si="8"/>
        <v>205237</v>
      </c>
    </row>
    <row r="21" spans="1:19" ht="13.5" x14ac:dyDescent="0.25">
      <c r="A21" s="32">
        <v>18</v>
      </c>
      <c r="B21" s="33" t="s">
        <v>14</v>
      </c>
      <c r="C21" s="33" t="s">
        <v>6</v>
      </c>
      <c r="D21" s="33">
        <v>13.05</v>
      </c>
      <c r="E21" s="34">
        <f t="shared" si="0"/>
        <v>15.66</v>
      </c>
      <c r="F21" s="16">
        <v>1949</v>
      </c>
      <c r="G21" s="16">
        <v>2001</v>
      </c>
      <c r="H21" s="16">
        <v>70</v>
      </c>
      <c r="I21" s="15">
        <v>94000</v>
      </c>
      <c r="J21" s="15">
        <v>40700</v>
      </c>
      <c r="K21" s="28">
        <f t="shared" si="3"/>
        <v>53300</v>
      </c>
      <c r="L21" s="12">
        <f t="shared" si="1"/>
        <v>52</v>
      </c>
      <c r="M21" s="11">
        <f t="shared" si="2"/>
        <v>66.857142857142861</v>
      </c>
      <c r="N21" s="17">
        <f t="shared" si="4"/>
        <v>35635</v>
      </c>
      <c r="O21" s="17">
        <f t="shared" si="5"/>
        <v>58365</v>
      </c>
      <c r="P21" s="48">
        <f t="shared" si="6"/>
        <v>558044.1</v>
      </c>
      <c r="Q21" s="51">
        <f t="shared" si="7"/>
        <v>372048</v>
      </c>
      <c r="R21" s="52">
        <f t="shared" si="8"/>
        <v>185996</v>
      </c>
    </row>
    <row r="22" spans="1:19" s="5" customFormat="1" ht="13.5" x14ac:dyDescent="0.25">
      <c r="A22" s="41">
        <v>19</v>
      </c>
      <c r="B22" s="1" t="s">
        <v>15</v>
      </c>
      <c r="C22" s="1" t="s">
        <v>7</v>
      </c>
      <c r="D22" s="1">
        <v>25.66</v>
      </c>
      <c r="E22" s="2">
        <f t="shared" si="0"/>
        <v>30.79</v>
      </c>
      <c r="F22" s="7">
        <v>1949</v>
      </c>
      <c r="G22" s="7">
        <v>2001</v>
      </c>
      <c r="H22" s="7">
        <v>70</v>
      </c>
      <c r="I22" s="3">
        <v>94000</v>
      </c>
      <c r="J22" s="3">
        <v>40700</v>
      </c>
      <c r="K22" s="27">
        <f t="shared" si="3"/>
        <v>53300</v>
      </c>
      <c r="L22" s="9">
        <f t="shared" si="1"/>
        <v>52</v>
      </c>
      <c r="M22" s="10">
        <f t="shared" si="2"/>
        <v>66.857142857142861</v>
      </c>
      <c r="N22" s="4">
        <f t="shared" si="4"/>
        <v>35635</v>
      </c>
      <c r="O22" s="4">
        <f t="shared" si="5"/>
        <v>58365</v>
      </c>
      <c r="P22" s="48">
        <f t="shared" si="6"/>
        <v>1097201.6499999999</v>
      </c>
      <c r="Q22" s="49">
        <v>0</v>
      </c>
      <c r="R22" s="50">
        <f>P22</f>
        <v>1097201.6499999999</v>
      </c>
    </row>
    <row r="23" spans="1:19" s="5" customFormat="1" ht="13.5" x14ac:dyDescent="0.25">
      <c r="A23" s="58">
        <v>20</v>
      </c>
      <c r="B23" s="59" t="s">
        <v>15</v>
      </c>
      <c r="C23" s="59" t="s">
        <v>7</v>
      </c>
      <c r="D23" s="59">
        <v>35.15</v>
      </c>
      <c r="E23" s="60">
        <f t="shared" si="0"/>
        <v>42.18</v>
      </c>
      <c r="F23" s="61">
        <v>1949</v>
      </c>
      <c r="G23" s="61">
        <v>2001</v>
      </c>
      <c r="H23" s="61">
        <v>70</v>
      </c>
      <c r="I23" s="62">
        <v>94000</v>
      </c>
      <c r="J23" s="62">
        <v>40700</v>
      </c>
      <c r="K23" s="63">
        <f t="shared" si="3"/>
        <v>53300</v>
      </c>
      <c r="L23" s="64">
        <f t="shared" si="1"/>
        <v>52</v>
      </c>
      <c r="M23" s="65">
        <f t="shared" si="2"/>
        <v>66.857142857142861</v>
      </c>
      <c r="N23" s="66">
        <f t="shared" si="4"/>
        <v>35635</v>
      </c>
      <c r="O23" s="66">
        <f t="shared" si="5"/>
        <v>58365</v>
      </c>
      <c r="P23" s="48">
        <f t="shared" si="6"/>
        <v>1503084.3</v>
      </c>
      <c r="Q23" s="67">
        <v>0</v>
      </c>
      <c r="R23" s="68">
        <f>P23</f>
        <v>1503084.3</v>
      </c>
    </row>
    <row r="24" spans="1:19" s="71" customFormat="1" ht="13.5" x14ac:dyDescent="0.25">
      <c r="A24" s="69"/>
      <c r="B24" s="36" t="s">
        <v>8</v>
      </c>
      <c r="C24" s="37"/>
      <c r="D24" s="38"/>
      <c r="E24" s="39">
        <f>SUM(E3:E23)</f>
        <v>581.24000000000012</v>
      </c>
      <c r="F24" s="16"/>
      <c r="G24" s="16"/>
      <c r="H24" s="16"/>
      <c r="I24" s="15"/>
      <c r="J24" s="15"/>
      <c r="K24" s="15"/>
      <c r="L24" s="12"/>
      <c r="M24" s="12"/>
      <c r="N24" s="17"/>
      <c r="O24" s="17"/>
      <c r="P24" s="53">
        <f>SUM(P3:P23)</f>
        <v>20712487.400000006</v>
      </c>
      <c r="Q24" s="54">
        <f>SUM(Q3:Q23)</f>
        <v>7617243</v>
      </c>
      <c r="R24" s="55">
        <f>SUM(R3:R23)</f>
        <v>13095242.700000001</v>
      </c>
      <c r="S24" s="70"/>
    </row>
    <row r="25" spans="1:19" s="71" customFormat="1" x14ac:dyDescent="0.2">
      <c r="A25" s="69"/>
      <c r="B25" s="72"/>
      <c r="C25" s="72"/>
      <c r="D25" s="72"/>
      <c r="F25" s="69"/>
      <c r="G25" s="69"/>
      <c r="H25" s="69"/>
      <c r="L25" s="73"/>
      <c r="M25" s="69"/>
      <c r="P25" s="74"/>
      <c r="Q25" s="75"/>
      <c r="R25" s="74"/>
    </row>
    <row r="26" spans="1:19" s="71" customFormat="1" x14ac:dyDescent="0.2">
      <c r="A26" s="69"/>
      <c r="B26" s="72"/>
      <c r="C26" s="72"/>
      <c r="D26" s="72"/>
      <c r="F26" s="69"/>
      <c r="G26" s="69"/>
      <c r="H26" s="69"/>
      <c r="L26" s="69"/>
      <c r="M26" s="69"/>
      <c r="P26" s="74"/>
      <c r="Q26" s="75"/>
      <c r="R26" s="74"/>
    </row>
    <row r="27" spans="1:19" s="71" customFormat="1" x14ac:dyDescent="0.2">
      <c r="A27" s="69"/>
      <c r="B27" s="72"/>
      <c r="C27" s="72"/>
      <c r="D27" s="72"/>
      <c r="F27" s="69"/>
      <c r="G27" s="69"/>
      <c r="H27" s="69"/>
      <c r="L27" s="69"/>
      <c r="M27" s="69"/>
      <c r="P27" s="74"/>
      <c r="Q27" s="75"/>
      <c r="R27" s="74"/>
    </row>
    <row r="28" spans="1:19" s="71" customFormat="1" x14ac:dyDescent="0.2">
      <c r="A28" s="69"/>
      <c r="B28" s="72"/>
      <c r="C28" s="72"/>
      <c r="D28" s="72"/>
      <c r="F28" s="69"/>
      <c r="G28" s="69"/>
      <c r="H28" s="69"/>
      <c r="L28" s="69"/>
      <c r="M28" s="69"/>
      <c r="P28" s="74"/>
      <c r="Q28" s="75"/>
      <c r="R28" s="75"/>
    </row>
    <row r="29" spans="1:19" s="71" customFormat="1" x14ac:dyDescent="0.2">
      <c r="A29" s="69"/>
      <c r="B29" s="72"/>
      <c r="C29" s="72"/>
      <c r="D29" s="72"/>
      <c r="F29" s="69"/>
      <c r="G29" s="69"/>
      <c r="H29" s="69"/>
      <c r="L29" s="69"/>
      <c r="M29" s="69"/>
      <c r="P29" s="74"/>
      <c r="Q29" s="75"/>
      <c r="R29" s="74"/>
    </row>
    <row r="30" spans="1:19" s="71" customFormat="1" x14ac:dyDescent="0.2">
      <c r="A30" s="69"/>
      <c r="B30" s="72"/>
      <c r="C30" s="72"/>
      <c r="D30" s="72"/>
      <c r="F30" s="69"/>
      <c r="G30" s="69"/>
      <c r="H30" s="69"/>
      <c r="L30" s="69"/>
      <c r="M30" s="69"/>
      <c r="P30" s="74"/>
      <c r="Q30" s="75"/>
      <c r="R30" s="74"/>
    </row>
    <row r="31" spans="1:19" s="71" customFormat="1" x14ac:dyDescent="0.2">
      <c r="A31" s="69"/>
      <c r="B31" s="72"/>
      <c r="C31" s="72"/>
      <c r="D31" s="72"/>
      <c r="F31" s="69"/>
      <c r="G31" s="69"/>
      <c r="H31" s="69"/>
      <c r="L31" s="69"/>
      <c r="M31" s="69"/>
      <c r="P31" s="74"/>
      <c r="Q31" s="75"/>
      <c r="R31" s="74"/>
    </row>
    <row r="32" spans="1:19" s="71" customFormat="1" x14ac:dyDescent="0.2">
      <c r="A32" s="69"/>
      <c r="B32" s="72"/>
      <c r="C32" s="72"/>
      <c r="D32" s="72"/>
      <c r="F32" s="69"/>
      <c r="G32" s="69"/>
      <c r="H32" s="69"/>
      <c r="L32" s="69"/>
      <c r="M32" s="69"/>
      <c r="P32" s="74"/>
      <c r="Q32" s="75"/>
      <c r="R32" s="74"/>
    </row>
    <row r="33" spans="1:18" s="71" customFormat="1" x14ac:dyDescent="0.2">
      <c r="A33" s="69"/>
      <c r="B33" s="72"/>
      <c r="C33" s="72"/>
      <c r="D33" s="72"/>
      <c r="F33" s="69"/>
      <c r="G33" s="69"/>
      <c r="H33" s="69"/>
      <c r="L33" s="69"/>
      <c r="M33" s="69"/>
      <c r="P33" s="74"/>
      <c r="Q33" s="75"/>
      <c r="R33" s="74"/>
    </row>
    <row r="34" spans="1:18" s="71" customFormat="1" x14ac:dyDescent="0.2">
      <c r="A34" s="69"/>
      <c r="B34" s="72"/>
      <c r="C34" s="72"/>
      <c r="D34" s="72"/>
      <c r="F34" s="69"/>
      <c r="G34" s="69"/>
      <c r="H34" s="69"/>
      <c r="L34" s="69"/>
      <c r="M34" s="69"/>
      <c r="P34" s="74"/>
      <c r="Q34" s="75"/>
      <c r="R34" s="74"/>
    </row>
    <row r="35" spans="1:18" s="71" customFormat="1" x14ac:dyDescent="0.2">
      <c r="A35" s="69"/>
      <c r="B35" s="72"/>
      <c r="C35" s="72"/>
      <c r="D35" s="72"/>
      <c r="F35" s="69"/>
      <c r="G35" s="69"/>
      <c r="H35" s="69"/>
      <c r="L35" s="69"/>
      <c r="M35" s="69"/>
      <c r="P35" s="74"/>
      <c r="Q35" s="75"/>
      <c r="R35" s="74"/>
    </row>
    <row r="36" spans="1:18" s="71" customFormat="1" x14ac:dyDescent="0.2">
      <c r="A36" s="69"/>
      <c r="B36" s="72"/>
      <c r="C36" s="72"/>
      <c r="D36" s="72"/>
      <c r="F36" s="69"/>
      <c r="G36" s="69"/>
      <c r="H36" s="69"/>
      <c r="L36" s="69"/>
      <c r="M36" s="69"/>
      <c r="P36" s="74"/>
      <c r="Q36" s="75"/>
      <c r="R36" s="74"/>
    </row>
    <row r="37" spans="1:18" s="71" customFormat="1" x14ac:dyDescent="0.2">
      <c r="A37" s="69"/>
      <c r="B37" s="72"/>
      <c r="C37" s="72"/>
      <c r="D37" s="72"/>
      <c r="F37" s="69"/>
      <c r="G37" s="69"/>
      <c r="H37" s="69"/>
      <c r="L37" s="69"/>
      <c r="M37" s="69"/>
      <c r="P37" s="74"/>
      <c r="Q37" s="75"/>
      <c r="R37" s="74"/>
    </row>
    <row r="38" spans="1:18" x14ac:dyDescent="0.2">
      <c r="G38" s="13"/>
      <c r="H38" s="13"/>
      <c r="I38" s="19"/>
      <c r="J38" s="19"/>
      <c r="K38" s="19"/>
      <c r="L38" s="13"/>
      <c r="M38" s="13"/>
      <c r="N38" s="19"/>
      <c r="O38" s="19"/>
      <c r="P38" s="56"/>
      <c r="Q38" s="57"/>
    </row>
    <row r="39" spans="1:18" x14ac:dyDescent="0.2">
      <c r="G39" s="13"/>
      <c r="H39" s="13"/>
      <c r="I39" s="19"/>
      <c r="J39" s="19"/>
      <c r="K39" s="19"/>
      <c r="L39" s="13"/>
      <c r="M39" s="13"/>
      <c r="N39" s="19"/>
      <c r="O39" s="19"/>
      <c r="P39" s="56"/>
      <c r="Q39" s="57"/>
    </row>
    <row r="40" spans="1:18" x14ac:dyDescent="0.2">
      <c r="G40" s="13"/>
      <c r="H40" s="13"/>
      <c r="I40" s="19"/>
      <c r="J40" s="19"/>
      <c r="K40" s="19"/>
      <c r="L40" s="13"/>
      <c r="M40" s="13"/>
      <c r="N40" s="19"/>
      <c r="O40" s="19"/>
      <c r="P40" s="56"/>
      <c r="Q40" s="57"/>
    </row>
    <row r="41" spans="1:18" x14ac:dyDescent="0.2">
      <c r="G41" s="13"/>
      <c r="H41" s="20"/>
      <c r="I41" s="20"/>
      <c r="J41" s="20"/>
      <c r="K41" s="20"/>
      <c r="L41" s="20"/>
      <c r="M41" s="14"/>
      <c r="N41" s="19"/>
      <c r="O41" s="19"/>
      <c r="P41" s="56"/>
      <c r="Q41" s="57"/>
    </row>
    <row r="42" spans="1:18" x14ac:dyDescent="0.2">
      <c r="G42" s="13"/>
      <c r="H42" s="22"/>
      <c r="I42" s="19"/>
      <c r="J42" s="19"/>
      <c r="K42" s="19"/>
      <c r="L42" s="22"/>
      <c r="M42" s="13"/>
      <c r="N42" s="19"/>
      <c r="O42" s="19"/>
      <c r="P42" s="56"/>
      <c r="Q42" s="57"/>
    </row>
    <row r="43" spans="1:18" x14ac:dyDescent="0.2">
      <c r="G43" s="13"/>
      <c r="H43" s="22"/>
      <c r="I43" s="21"/>
      <c r="J43" s="21"/>
      <c r="K43" s="21"/>
      <c r="L43" s="22"/>
      <c r="M43" s="13"/>
      <c r="N43" s="19"/>
      <c r="O43" s="19"/>
      <c r="P43" s="56"/>
      <c r="Q43" s="57"/>
    </row>
    <row r="44" spans="1:18" x14ac:dyDescent="0.2">
      <c r="G44" s="13"/>
      <c r="H44" s="22"/>
      <c r="I44" s="21"/>
      <c r="J44" s="21"/>
      <c r="K44" s="21"/>
      <c r="L44" s="22"/>
      <c r="M44" s="13"/>
      <c r="N44" s="19"/>
      <c r="O44" s="19"/>
      <c r="P44" s="56"/>
      <c r="Q44" s="57"/>
    </row>
    <row r="45" spans="1:18" x14ac:dyDescent="0.2">
      <c r="G45" s="13"/>
      <c r="H45" s="22"/>
      <c r="I45" s="22"/>
      <c r="J45" s="22"/>
      <c r="K45" s="22"/>
      <c r="L45" s="22"/>
      <c r="M45" s="13"/>
      <c r="N45" s="19"/>
      <c r="O45" s="19"/>
      <c r="P45" s="56"/>
      <c r="Q45" s="57"/>
    </row>
    <row r="46" spans="1:18" x14ac:dyDescent="0.2">
      <c r="G46" s="13"/>
      <c r="H46" s="22"/>
      <c r="I46" s="21"/>
      <c r="J46" s="21"/>
      <c r="K46" s="21"/>
      <c r="L46" s="22"/>
      <c r="M46" s="13"/>
      <c r="N46" s="19"/>
      <c r="O46" s="19"/>
      <c r="P46" s="56"/>
      <c r="Q46" s="57"/>
    </row>
    <row r="47" spans="1:18" x14ac:dyDescent="0.2">
      <c r="G47" s="13"/>
      <c r="H47" s="22"/>
      <c r="I47" s="21"/>
      <c r="J47" s="21"/>
      <c r="K47" s="21"/>
      <c r="L47" s="22"/>
      <c r="M47" s="13"/>
      <c r="N47" s="19"/>
      <c r="O47" s="19"/>
      <c r="P47" s="56"/>
      <c r="Q47" s="57"/>
    </row>
    <row r="48" spans="1:18" x14ac:dyDescent="0.2">
      <c r="G48" s="13"/>
      <c r="H48" s="22"/>
      <c r="I48" s="21"/>
      <c r="J48" s="21"/>
      <c r="K48" s="21"/>
      <c r="L48" s="22"/>
      <c r="M48" s="13"/>
      <c r="N48" s="19"/>
      <c r="O48" s="19"/>
      <c r="P48" s="56"/>
      <c r="Q48" s="57"/>
    </row>
    <row r="49" spans="7:17" x14ac:dyDescent="0.2">
      <c r="G49" s="13"/>
      <c r="H49" s="22"/>
      <c r="I49" s="21"/>
      <c r="J49" s="21"/>
      <c r="K49" s="21"/>
      <c r="L49" s="22"/>
      <c r="M49" s="13"/>
      <c r="N49" s="19"/>
      <c r="O49" s="19"/>
      <c r="P49" s="56"/>
      <c r="Q49" s="57"/>
    </row>
    <row r="50" spans="7:17" x14ac:dyDescent="0.2">
      <c r="G50" s="13"/>
      <c r="H50" s="22"/>
      <c r="I50" s="21"/>
      <c r="J50" s="21"/>
      <c r="K50" s="21"/>
      <c r="L50" s="22"/>
      <c r="M50" s="13"/>
      <c r="N50" s="19"/>
      <c r="O50" s="19"/>
      <c r="P50" s="56"/>
      <c r="Q50" s="57"/>
    </row>
    <row r="51" spans="7:17" x14ac:dyDescent="0.2">
      <c r="G51" s="13"/>
      <c r="H51" s="22"/>
      <c r="I51" s="21"/>
      <c r="J51" s="21"/>
      <c r="K51" s="21"/>
      <c r="L51" s="22"/>
      <c r="M51" s="13"/>
      <c r="N51" s="19"/>
      <c r="O51" s="19"/>
      <c r="P51" s="56"/>
      <c r="Q51" s="57"/>
    </row>
    <row r="52" spans="7:17" x14ac:dyDescent="0.2">
      <c r="G52" s="13"/>
      <c r="H52" s="13"/>
      <c r="I52" s="19"/>
      <c r="J52" s="19"/>
      <c r="K52" s="19"/>
      <c r="L52" s="13"/>
      <c r="M52" s="13"/>
      <c r="N52" s="19"/>
      <c r="O52" s="19"/>
      <c r="P52" s="56"/>
      <c r="Q52" s="57"/>
    </row>
    <row r="53" spans="7:17" x14ac:dyDescent="0.2">
      <c r="G53" s="13"/>
      <c r="H53" s="13"/>
      <c r="I53" s="19"/>
      <c r="J53" s="19"/>
      <c r="K53" s="19"/>
      <c r="L53" s="13"/>
      <c r="M53" s="13"/>
      <c r="N53" s="19"/>
      <c r="O53" s="19"/>
      <c r="P53" s="56"/>
      <c r="Q53" s="57"/>
    </row>
    <row r="54" spans="7:17" x14ac:dyDescent="0.2">
      <c r="G54" s="13"/>
      <c r="H54" s="13"/>
      <c r="I54" s="19"/>
      <c r="J54" s="19"/>
      <c r="K54" s="19"/>
      <c r="L54" s="13"/>
      <c r="M54" s="13"/>
      <c r="N54" s="19"/>
      <c r="O54" s="19"/>
      <c r="P54" s="56"/>
      <c r="Q54" s="57"/>
    </row>
    <row r="55" spans="7:17" x14ac:dyDescent="0.2">
      <c r="G55" s="13"/>
      <c r="H55" s="13"/>
      <c r="I55" s="19"/>
      <c r="J55" s="19"/>
      <c r="K55" s="19"/>
      <c r="L55" s="13"/>
      <c r="M55" s="13"/>
      <c r="N55" s="19"/>
      <c r="O55" s="19"/>
      <c r="P55" s="56"/>
      <c r="Q55" s="57"/>
    </row>
    <row r="56" spans="7:17" x14ac:dyDescent="0.2">
      <c r="G56" s="13"/>
      <c r="H56" s="13"/>
      <c r="I56" s="19"/>
      <c r="J56" s="19"/>
      <c r="K56" s="19"/>
      <c r="L56" s="13"/>
      <c r="M56" s="13"/>
      <c r="N56" s="19"/>
      <c r="O56" s="19"/>
      <c r="P56" s="56"/>
      <c r="Q56" s="57"/>
    </row>
    <row r="57" spans="7:17" x14ac:dyDescent="0.2">
      <c r="G57" s="13"/>
      <c r="H57" s="22"/>
      <c r="I57" s="19"/>
      <c r="J57" s="19"/>
      <c r="K57" s="19"/>
      <c r="L57" s="13"/>
      <c r="M57" s="13"/>
      <c r="N57" s="19"/>
      <c r="O57" s="19"/>
      <c r="P57" s="56"/>
      <c r="Q57" s="57"/>
    </row>
    <row r="58" spans="7:17" x14ac:dyDescent="0.2">
      <c r="G58" s="13"/>
      <c r="H58" s="22"/>
      <c r="I58" s="19"/>
      <c r="J58" s="19"/>
      <c r="K58" s="19"/>
      <c r="L58" s="13"/>
      <c r="M58" s="13"/>
      <c r="N58" s="19"/>
      <c r="O58" s="19"/>
      <c r="P58" s="56"/>
      <c r="Q58" s="57"/>
    </row>
    <row r="59" spans="7:17" x14ac:dyDescent="0.2">
      <c r="G59" s="13"/>
      <c r="H59" s="22"/>
      <c r="I59" s="19"/>
      <c r="J59" s="19"/>
      <c r="K59" s="19"/>
      <c r="L59" s="13"/>
      <c r="M59" s="13"/>
      <c r="N59" s="19"/>
      <c r="O59" s="19"/>
      <c r="P59" s="56"/>
      <c r="Q59" s="57"/>
    </row>
    <row r="60" spans="7:17" x14ac:dyDescent="0.2">
      <c r="G60" s="13"/>
      <c r="H60" s="22"/>
      <c r="I60" s="19"/>
      <c r="J60" s="19"/>
      <c r="K60" s="19"/>
      <c r="L60" s="13"/>
      <c r="M60" s="13"/>
      <c r="N60" s="19"/>
      <c r="O60" s="19"/>
      <c r="P60" s="56"/>
      <c r="Q60" s="57"/>
    </row>
    <row r="61" spans="7:17" x14ac:dyDescent="0.2">
      <c r="G61" s="13"/>
      <c r="H61" s="22"/>
      <c r="I61" s="19"/>
      <c r="J61" s="19"/>
      <c r="K61" s="19"/>
      <c r="L61" s="13"/>
      <c r="M61" s="13"/>
      <c r="N61" s="19"/>
      <c r="O61" s="19"/>
      <c r="P61" s="56"/>
      <c r="Q61" s="57"/>
    </row>
    <row r="62" spans="7:17" x14ac:dyDescent="0.2">
      <c r="G62" s="13"/>
      <c r="H62" s="22"/>
      <c r="I62" s="19"/>
      <c r="J62" s="19"/>
      <c r="K62" s="19"/>
      <c r="L62" s="13"/>
      <c r="M62" s="13"/>
      <c r="N62" s="19"/>
      <c r="O62" s="19"/>
      <c r="P62" s="56"/>
      <c r="Q62" s="57"/>
    </row>
    <row r="63" spans="7:17" x14ac:dyDescent="0.2">
      <c r="G63" s="13"/>
      <c r="H63" s="22"/>
      <c r="I63" s="19"/>
      <c r="J63" s="19"/>
      <c r="K63" s="19"/>
      <c r="L63" s="13"/>
      <c r="M63" s="13"/>
      <c r="N63" s="19"/>
      <c r="O63" s="19"/>
      <c r="P63" s="56"/>
      <c r="Q63" s="57"/>
    </row>
    <row r="64" spans="7:17" x14ac:dyDescent="0.2">
      <c r="G64" s="13"/>
      <c r="H64" s="22"/>
      <c r="I64" s="19"/>
      <c r="J64" s="19"/>
      <c r="K64" s="19"/>
      <c r="L64" s="13"/>
      <c r="M64" s="13"/>
      <c r="N64" s="19"/>
      <c r="O64" s="19"/>
      <c r="P64" s="56"/>
      <c r="Q64" s="57"/>
    </row>
    <row r="65" spans="7:17" x14ac:dyDescent="0.2">
      <c r="G65" s="13"/>
      <c r="H65" s="22"/>
      <c r="I65" s="19"/>
      <c r="J65" s="19"/>
      <c r="K65" s="19"/>
      <c r="L65" s="13"/>
      <c r="M65" s="13"/>
      <c r="N65" s="19"/>
      <c r="O65" s="19"/>
      <c r="P65" s="56"/>
      <c r="Q65" s="57"/>
    </row>
    <row r="66" spans="7:17" x14ac:dyDescent="0.2">
      <c r="G66" s="13"/>
      <c r="H66" s="22"/>
      <c r="I66" s="19"/>
      <c r="J66" s="19"/>
      <c r="K66" s="19"/>
      <c r="L66" s="13"/>
      <c r="M66" s="13"/>
      <c r="N66" s="19"/>
      <c r="O66" s="19"/>
      <c r="P66" s="56"/>
      <c r="Q66" s="57"/>
    </row>
    <row r="67" spans="7:17" x14ac:dyDescent="0.2">
      <c r="G67" s="13"/>
      <c r="H67" s="13"/>
      <c r="I67" s="19"/>
      <c r="J67" s="19"/>
      <c r="K67" s="19"/>
      <c r="L67" s="13"/>
      <c r="M67" s="13"/>
      <c r="N67" s="19"/>
      <c r="O67" s="19"/>
      <c r="P67" s="56"/>
      <c r="Q67" s="57"/>
    </row>
    <row r="68" spans="7:17" x14ac:dyDescent="0.2">
      <c r="G68" s="13"/>
      <c r="H68" s="13"/>
      <c r="I68" s="19"/>
      <c r="J68" s="19"/>
      <c r="K68" s="19"/>
      <c r="L68" s="13"/>
      <c r="M68" s="13"/>
      <c r="N68" s="19"/>
      <c r="O68" s="19"/>
      <c r="P68" s="56"/>
      <c r="Q68" s="57"/>
    </row>
    <row r="69" spans="7:17" x14ac:dyDescent="0.2">
      <c r="G69" s="13"/>
      <c r="H69" s="13"/>
      <c r="I69" s="19"/>
      <c r="J69" s="19"/>
      <c r="K69" s="19"/>
      <c r="L69" s="13"/>
      <c r="M69" s="13"/>
      <c r="N69" s="19"/>
      <c r="O69" s="19"/>
      <c r="P69" s="56"/>
      <c r="Q69" s="57"/>
    </row>
    <row r="70" spans="7:17" x14ac:dyDescent="0.2">
      <c r="G70" s="13"/>
      <c r="H70" s="13"/>
      <c r="I70" s="19"/>
      <c r="J70" s="19"/>
      <c r="K70" s="19"/>
      <c r="L70" s="13"/>
      <c r="M70" s="13"/>
      <c r="N70" s="19"/>
      <c r="O70" s="19"/>
      <c r="P70" s="56"/>
      <c r="Q70" s="57"/>
    </row>
    <row r="71" spans="7:17" x14ac:dyDescent="0.2">
      <c r="G71" s="13"/>
      <c r="H71" s="13"/>
      <c r="I71" s="19"/>
      <c r="J71" s="19"/>
      <c r="K71" s="19"/>
      <c r="L71" s="13"/>
      <c r="M71" s="13"/>
      <c r="N71" s="19"/>
      <c r="O71" s="19"/>
      <c r="P71" s="56"/>
      <c r="Q71" s="57"/>
    </row>
    <row r="72" spans="7:17" x14ac:dyDescent="0.2">
      <c r="G72" s="13"/>
      <c r="H72" s="13"/>
      <c r="I72" s="19"/>
      <c r="J72" s="19"/>
      <c r="K72" s="19"/>
      <c r="L72" s="13"/>
      <c r="M72" s="13"/>
      <c r="N72" s="19"/>
      <c r="O72" s="19"/>
      <c r="P72" s="56"/>
      <c r="Q72" s="57"/>
    </row>
    <row r="73" spans="7:17" x14ac:dyDescent="0.2">
      <c r="G73" s="13"/>
      <c r="H73" s="13"/>
      <c r="I73" s="19"/>
      <c r="J73" s="19"/>
      <c r="K73" s="19"/>
      <c r="L73" s="13"/>
      <c r="M73" s="13"/>
      <c r="N73" s="19"/>
      <c r="O73" s="19"/>
      <c r="P73" s="56"/>
      <c r="Q73" s="57"/>
    </row>
    <row r="74" spans="7:17" x14ac:dyDescent="0.2">
      <c r="G74" s="13"/>
      <c r="H74" s="13"/>
      <c r="I74" s="19"/>
      <c r="J74" s="19"/>
      <c r="K74" s="19"/>
      <c r="L74" s="13"/>
      <c r="M74" s="13"/>
      <c r="N74" s="19"/>
      <c r="O74" s="19"/>
      <c r="P74" s="56"/>
      <c r="Q74" s="57"/>
    </row>
    <row r="75" spans="7:17" x14ac:dyDescent="0.2">
      <c r="G75" s="13"/>
      <c r="H75" s="13"/>
      <c r="I75" s="19"/>
      <c r="J75" s="19"/>
      <c r="K75" s="19"/>
      <c r="L75" s="13"/>
      <c r="M75" s="13"/>
      <c r="N75" s="19"/>
      <c r="O75" s="19"/>
      <c r="P75" s="56"/>
      <c r="Q75" s="57"/>
    </row>
    <row r="76" spans="7:17" x14ac:dyDescent="0.2">
      <c r="G76" s="13"/>
      <c r="H76" s="13"/>
      <c r="I76" s="19"/>
      <c r="J76" s="19"/>
      <c r="K76" s="19"/>
      <c r="L76" s="13"/>
      <c r="M76" s="13"/>
      <c r="N76" s="19"/>
      <c r="O76" s="19"/>
      <c r="P76" s="56"/>
      <c r="Q76" s="57"/>
    </row>
    <row r="77" spans="7:17" x14ac:dyDescent="0.2">
      <c r="G77" s="13"/>
      <c r="H77" s="13"/>
      <c r="I77" s="19"/>
      <c r="J77" s="19"/>
      <c r="K77" s="19"/>
      <c r="L77" s="13"/>
      <c r="M77" s="13"/>
      <c r="N77" s="19"/>
      <c r="O77" s="19"/>
      <c r="P77" s="56"/>
      <c r="Q77" s="57"/>
    </row>
    <row r="78" spans="7:17" x14ac:dyDescent="0.2">
      <c r="G78" s="13"/>
      <c r="H78" s="13"/>
      <c r="I78" s="19"/>
      <c r="J78" s="19"/>
      <c r="K78" s="19"/>
      <c r="L78" s="13"/>
      <c r="M78" s="13"/>
      <c r="N78" s="19"/>
      <c r="O78" s="19"/>
      <c r="P78" s="56"/>
      <c r="Q78" s="57"/>
    </row>
    <row r="79" spans="7:17" x14ac:dyDescent="0.2">
      <c r="G79" s="13"/>
      <c r="H79" s="13"/>
      <c r="I79" s="19"/>
      <c r="J79" s="19"/>
      <c r="K79" s="19"/>
      <c r="L79" s="13"/>
      <c r="M79" s="13"/>
      <c r="N79" s="19"/>
      <c r="O79" s="19"/>
      <c r="P79" s="56"/>
      <c r="Q79" s="57"/>
    </row>
    <row r="80" spans="7:17" x14ac:dyDescent="0.2">
      <c r="G80" s="13"/>
      <c r="H80" s="13"/>
      <c r="I80" s="19"/>
      <c r="J80" s="19"/>
      <c r="K80" s="19"/>
      <c r="L80" s="13"/>
      <c r="M80" s="13"/>
      <c r="N80" s="19"/>
      <c r="O80" s="19"/>
      <c r="P80" s="56"/>
      <c r="Q80" s="57"/>
    </row>
    <row r="81" spans="7:17" x14ac:dyDescent="0.2">
      <c r="G81" s="13"/>
      <c r="H81" s="13"/>
      <c r="I81" s="19"/>
      <c r="J81" s="19"/>
      <c r="K81" s="19"/>
      <c r="L81" s="13"/>
      <c r="M81" s="13"/>
      <c r="N81" s="19"/>
      <c r="O81" s="19"/>
      <c r="P81" s="56"/>
      <c r="Q81" s="57"/>
    </row>
    <row r="82" spans="7:17" x14ac:dyDescent="0.2">
      <c r="G82" s="13"/>
      <c r="H82" s="13"/>
      <c r="I82" s="19"/>
      <c r="J82" s="19"/>
      <c r="K82" s="19"/>
      <c r="L82" s="13"/>
      <c r="M82" s="13"/>
      <c r="N82" s="19"/>
      <c r="O82" s="19"/>
      <c r="P82" s="56"/>
      <c r="Q82" s="57"/>
    </row>
    <row r="83" spans="7:17" x14ac:dyDescent="0.2">
      <c r="G83" s="13"/>
      <c r="H83" s="13"/>
      <c r="I83" s="19"/>
      <c r="J83" s="19"/>
      <c r="K83" s="19"/>
      <c r="L83" s="13"/>
      <c r="M83" s="13"/>
      <c r="N83" s="19"/>
      <c r="O83" s="19"/>
      <c r="P83" s="56"/>
      <c r="Q83" s="57"/>
    </row>
    <row r="84" spans="7:17" x14ac:dyDescent="0.2">
      <c r="G84" s="13"/>
      <c r="H84" s="13"/>
      <c r="I84" s="19"/>
      <c r="J84" s="19"/>
      <c r="K84" s="19"/>
      <c r="L84" s="13"/>
      <c r="M84" s="13"/>
      <c r="N84" s="19"/>
      <c r="O84" s="19"/>
      <c r="P84" s="56"/>
      <c r="Q84" s="57"/>
    </row>
    <row r="85" spans="7:17" x14ac:dyDescent="0.2">
      <c r="G85" s="13"/>
      <c r="H85" s="13"/>
      <c r="I85" s="19"/>
      <c r="J85" s="19"/>
      <c r="K85" s="19"/>
      <c r="L85" s="13"/>
      <c r="M85" s="13"/>
      <c r="N85" s="19"/>
      <c r="O85" s="19"/>
      <c r="P85" s="56"/>
      <c r="Q85" s="57"/>
    </row>
    <row r="86" spans="7:17" x14ac:dyDescent="0.2">
      <c r="G86" s="13"/>
      <c r="H86" s="13"/>
      <c r="I86" s="19"/>
      <c r="J86" s="19"/>
      <c r="K86" s="19"/>
      <c r="L86" s="13"/>
      <c r="M86" s="13"/>
      <c r="N86" s="19"/>
      <c r="O86" s="19"/>
      <c r="P86" s="56"/>
      <c r="Q86" s="57"/>
    </row>
    <row r="87" spans="7:17" x14ac:dyDescent="0.2">
      <c r="G87" s="13"/>
      <c r="H87" s="13"/>
      <c r="I87" s="19"/>
      <c r="J87" s="19"/>
      <c r="K87" s="19"/>
      <c r="L87" s="13"/>
      <c r="M87" s="13"/>
      <c r="N87" s="19"/>
      <c r="O87" s="19"/>
      <c r="P87" s="56"/>
      <c r="Q87" s="57"/>
    </row>
    <row r="88" spans="7:17" x14ac:dyDescent="0.2">
      <c r="G88" s="13"/>
      <c r="H88" s="13"/>
      <c r="I88" s="19"/>
      <c r="J88" s="19"/>
      <c r="K88" s="19"/>
      <c r="L88" s="13"/>
      <c r="M88" s="13"/>
      <c r="N88" s="19"/>
      <c r="O88" s="19"/>
      <c r="P88" s="56"/>
      <c r="Q88" s="57"/>
    </row>
    <row r="89" spans="7:17" x14ac:dyDescent="0.2">
      <c r="G89" s="13"/>
      <c r="H89" s="13"/>
      <c r="I89" s="19"/>
      <c r="J89" s="19"/>
      <c r="K89" s="19"/>
      <c r="L89" s="13"/>
      <c r="M89" s="13"/>
      <c r="N89" s="19"/>
      <c r="O89" s="19"/>
      <c r="P89" s="56"/>
      <c r="Q89" s="57"/>
    </row>
    <row r="90" spans="7:17" x14ac:dyDescent="0.2">
      <c r="G90" s="13"/>
      <c r="H90" s="13"/>
      <c r="I90" s="19"/>
      <c r="J90" s="19"/>
      <c r="K90" s="19"/>
      <c r="L90" s="13"/>
      <c r="M90" s="13"/>
      <c r="N90" s="19"/>
      <c r="O90" s="19"/>
      <c r="P90" s="56"/>
      <c r="Q90" s="57"/>
    </row>
    <row r="91" spans="7:17" x14ac:dyDescent="0.2">
      <c r="G91" s="13"/>
      <c r="H91" s="13"/>
      <c r="I91" s="19"/>
      <c r="J91" s="19"/>
      <c r="K91" s="19"/>
      <c r="L91" s="13"/>
      <c r="M91" s="13"/>
      <c r="N91" s="19"/>
      <c r="O91" s="19"/>
      <c r="P91" s="56"/>
      <c r="Q91" s="57"/>
    </row>
    <row r="92" spans="7:17" x14ac:dyDescent="0.2">
      <c r="G92" s="13"/>
      <c r="H92" s="13"/>
      <c r="I92" s="19"/>
      <c r="J92" s="19"/>
      <c r="K92" s="19"/>
      <c r="L92" s="13"/>
      <c r="M92" s="13"/>
      <c r="N92" s="19"/>
      <c r="O92" s="19"/>
      <c r="P92" s="56"/>
      <c r="Q92" s="57"/>
    </row>
    <row r="93" spans="7:17" x14ac:dyDescent="0.2">
      <c r="G93" s="13"/>
      <c r="H93" s="13"/>
      <c r="I93" s="19"/>
      <c r="J93" s="19"/>
      <c r="K93" s="19"/>
      <c r="L93" s="13"/>
      <c r="M93" s="13"/>
      <c r="N93" s="19"/>
      <c r="O93" s="19"/>
      <c r="P93" s="56"/>
      <c r="Q93" s="57"/>
    </row>
    <row r="94" spans="7:17" x14ac:dyDescent="0.2">
      <c r="G94" s="13"/>
      <c r="H94" s="13"/>
      <c r="I94" s="19"/>
      <c r="J94" s="19"/>
      <c r="K94" s="19"/>
      <c r="L94" s="13"/>
      <c r="M94" s="13"/>
      <c r="N94" s="19"/>
      <c r="O94" s="19"/>
      <c r="P94" s="56"/>
      <c r="Q94" s="57"/>
    </row>
    <row r="95" spans="7:17" x14ac:dyDescent="0.2">
      <c r="G95" s="13"/>
      <c r="H95" s="13"/>
      <c r="I95" s="19"/>
      <c r="J95" s="19"/>
      <c r="K95" s="19"/>
      <c r="L95" s="13"/>
      <c r="M95" s="13"/>
      <c r="N95" s="19"/>
      <c r="O95" s="19"/>
      <c r="P95" s="56"/>
      <c r="Q95" s="57"/>
    </row>
    <row r="96" spans="7:17" x14ac:dyDescent="0.2">
      <c r="G96" s="13"/>
      <c r="H96" s="13"/>
      <c r="I96" s="19"/>
      <c r="J96" s="19"/>
      <c r="K96" s="19"/>
      <c r="L96" s="13"/>
      <c r="M96" s="13"/>
      <c r="N96" s="19"/>
      <c r="O96" s="19"/>
      <c r="P96" s="56"/>
      <c r="Q96" s="57"/>
    </row>
    <row r="97" spans="7:17" x14ac:dyDescent="0.2">
      <c r="G97" s="13"/>
      <c r="H97" s="13"/>
      <c r="I97" s="19"/>
      <c r="J97" s="19"/>
      <c r="K97" s="19"/>
      <c r="L97" s="13"/>
      <c r="M97" s="13"/>
      <c r="N97" s="19"/>
      <c r="O97" s="19"/>
      <c r="P97" s="56"/>
      <c r="Q97" s="57"/>
    </row>
    <row r="98" spans="7:17" x14ac:dyDescent="0.2">
      <c r="G98" s="13"/>
      <c r="H98" s="13"/>
      <c r="I98" s="19"/>
      <c r="J98" s="19"/>
      <c r="K98" s="19"/>
      <c r="L98" s="13"/>
      <c r="M98" s="13"/>
      <c r="N98" s="19"/>
      <c r="O98" s="19"/>
      <c r="P98" s="56"/>
      <c r="Q98" s="57"/>
    </row>
    <row r="99" spans="7:17" x14ac:dyDescent="0.2">
      <c r="G99" s="13"/>
      <c r="H99" s="13"/>
      <c r="I99" s="19"/>
      <c r="J99" s="19"/>
      <c r="K99" s="19"/>
      <c r="L99" s="13"/>
      <c r="M99" s="13"/>
      <c r="N99" s="19"/>
      <c r="O99" s="19"/>
      <c r="P99" s="56"/>
      <c r="Q99" s="57"/>
    </row>
    <row r="100" spans="7:17" x14ac:dyDescent="0.2">
      <c r="G100" s="13"/>
      <c r="H100" s="13"/>
      <c r="I100" s="19"/>
      <c r="J100" s="19"/>
      <c r="K100" s="19"/>
      <c r="L100" s="13"/>
      <c r="M100" s="13"/>
      <c r="N100" s="19"/>
      <c r="O100" s="19"/>
      <c r="P100" s="56"/>
      <c r="Q100" s="57"/>
    </row>
    <row r="101" spans="7:17" x14ac:dyDescent="0.2">
      <c r="G101" s="13"/>
      <c r="H101" s="13"/>
      <c r="I101" s="19"/>
      <c r="J101" s="19"/>
      <c r="K101" s="19"/>
      <c r="L101" s="13"/>
      <c r="M101" s="13"/>
      <c r="N101" s="19"/>
      <c r="O101" s="19"/>
      <c r="P101" s="56"/>
      <c r="Q101" s="57"/>
    </row>
    <row r="102" spans="7:17" x14ac:dyDescent="0.2">
      <c r="G102" s="13"/>
      <c r="H102" s="13"/>
      <c r="I102" s="19"/>
      <c r="J102" s="19"/>
      <c r="K102" s="19"/>
      <c r="L102" s="13"/>
      <c r="M102" s="13"/>
      <c r="N102" s="19"/>
      <c r="O102" s="19"/>
      <c r="P102" s="56"/>
      <c r="Q102" s="57"/>
    </row>
    <row r="103" spans="7:17" x14ac:dyDescent="0.2">
      <c r="G103" s="13"/>
      <c r="H103" s="13"/>
      <c r="I103" s="19"/>
      <c r="J103" s="19"/>
      <c r="K103" s="19"/>
      <c r="L103" s="13"/>
      <c r="M103" s="13"/>
      <c r="N103" s="19"/>
      <c r="O103" s="19"/>
      <c r="P103" s="56"/>
      <c r="Q103" s="57"/>
    </row>
    <row r="104" spans="7:17" x14ac:dyDescent="0.2">
      <c r="G104" s="13"/>
      <c r="H104" s="13"/>
      <c r="I104" s="19"/>
      <c r="J104" s="19"/>
      <c r="K104" s="19"/>
      <c r="L104" s="13"/>
      <c r="M104" s="13"/>
      <c r="N104" s="19"/>
      <c r="O104" s="19"/>
      <c r="P104" s="56"/>
      <c r="Q104" s="57"/>
    </row>
    <row r="105" spans="7:17" x14ac:dyDescent="0.2">
      <c r="G105" s="13"/>
      <c r="H105" s="13"/>
      <c r="I105" s="19"/>
      <c r="J105" s="19"/>
      <c r="K105" s="19"/>
      <c r="L105" s="13"/>
      <c r="M105" s="13"/>
      <c r="N105" s="19"/>
      <c r="O105" s="19"/>
      <c r="P105" s="56"/>
      <c r="Q105" s="57"/>
    </row>
    <row r="106" spans="7:17" x14ac:dyDescent="0.2">
      <c r="G106" s="13"/>
      <c r="H106" s="13"/>
      <c r="I106" s="19"/>
      <c r="J106" s="19"/>
      <c r="K106" s="19"/>
      <c r="L106" s="13"/>
      <c r="M106" s="13"/>
      <c r="N106" s="19"/>
      <c r="O106" s="19"/>
      <c r="P106" s="56"/>
      <c r="Q106" s="57"/>
    </row>
    <row r="107" spans="7:17" x14ac:dyDescent="0.2">
      <c r="G107" s="13"/>
      <c r="H107" s="13"/>
      <c r="I107" s="19"/>
      <c r="J107" s="19"/>
      <c r="K107" s="19"/>
      <c r="L107" s="13"/>
      <c r="M107" s="13"/>
      <c r="N107" s="19"/>
      <c r="O107" s="19"/>
      <c r="P107" s="56"/>
      <c r="Q107" s="57"/>
    </row>
    <row r="108" spans="7:17" x14ac:dyDescent="0.2">
      <c r="G108" s="13"/>
      <c r="H108" s="13"/>
      <c r="I108" s="19"/>
      <c r="J108" s="19"/>
      <c r="K108" s="19"/>
      <c r="L108" s="13"/>
      <c r="M108" s="13"/>
      <c r="N108" s="19"/>
      <c r="O108" s="19"/>
      <c r="P108" s="56"/>
      <c r="Q108" s="57"/>
    </row>
    <row r="109" spans="7:17" x14ac:dyDescent="0.2">
      <c r="G109" s="13"/>
      <c r="H109" s="13"/>
      <c r="I109" s="19"/>
      <c r="J109" s="19"/>
      <c r="K109" s="19"/>
      <c r="L109" s="13"/>
      <c r="M109" s="13"/>
      <c r="N109" s="19"/>
      <c r="O109" s="19"/>
      <c r="P109" s="56"/>
      <c r="Q109" s="57"/>
    </row>
    <row r="110" spans="7:17" x14ac:dyDescent="0.2">
      <c r="G110" s="13"/>
      <c r="H110" s="13"/>
      <c r="I110" s="19"/>
      <c r="J110" s="19"/>
      <c r="K110" s="19"/>
      <c r="L110" s="13"/>
      <c r="M110" s="13"/>
      <c r="N110" s="19"/>
      <c r="O110" s="19"/>
      <c r="P110" s="56"/>
      <c r="Q110" s="57"/>
    </row>
    <row r="111" spans="7:17" x14ac:dyDescent="0.2">
      <c r="G111" s="13"/>
      <c r="H111" s="13"/>
      <c r="I111" s="19"/>
      <c r="J111" s="19"/>
      <c r="K111" s="19"/>
      <c r="L111" s="13"/>
      <c r="M111" s="13"/>
      <c r="N111" s="19"/>
      <c r="O111" s="19"/>
      <c r="P111" s="56"/>
      <c r="Q111" s="57"/>
    </row>
    <row r="112" spans="7:17" x14ac:dyDescent="0.2">
      <c r="G112" s="13"/>
      <c r="H112" s="13"/>
      <c r="I112" s="19"/>
      <c r="J112" s="19"/>
      <c r="K112" s="19"/>
      <c r="L112" s="13"/>
      <c r="M112" s="13"/>
      <c r="N112" s="19"/>
      <c r="O112" s="19"/>
      <c r="P112" s="56"/>
      <c r="Q112" s="57"/>
    </row>
    <row r="113" spans="7:17" x14ac:dyDescent="0.2">
      <c r="G113" s="13"/>
      <c r="H113" s="13"/>
      <c r="I113" s="19"/>
      <c r="J113" s="19"/>
      <c r="K113" s="19"/>
      <c r="L113" s="13"/>
      <c r="M113" s="13"/>
      <c r="N113" s="19"/>
      <c r="O113" s="19"/>
      <c r="P113" s="56"/>
      <c r="Q113" s="57"/>
    </row>
    <row r="114" spans="7:17" x14ac:dyDescent="0.2">
      <c r="G114" s="13"/>
      <c r="H114" s="13"/>
      <c r="I114" s="19"/>
      <c r="J114" s="19"/>
      <c r="K114" s="19"/>
      <c r="L114" s="13"/>
      <c r="M114" s="13"/>
      <c r="N114" s="19"/>
      <c r="O114" s="19"/>
      <c r="P114" s="56"/>
      <c r="Q114" s="57"/>
    </row>
    <row r="115" spans="7:17" x14ac:dyDescent="0.2">
      <c r="G115" s="13"/>
      <c r="H115" s="13"/>
      <c r="I115" s="19"/>
      <c r="J115" s="19"/>
      <c r="K115" s="19"/>
      <c r="L115" s="13"/>
      <c r="M115" s="13"/>
      <c r="N115" s="19"/>
      <c r="O115" s="19"/>
      <c r="P115" s="56"/>
      <c r="Q115" s="57"/>
    </row>
    <row r="116" spans="7:17" x14ac:dyDescent="0.2">
      <c r="G116" s="13"/>
      <c r="H116" s="13"/>
      <c r="I116" s="19"/>
      <c r="J116" s="19"/>
      <c r="K116" s="19"/>
      <c r="L116" s="13"/>
      <c r="M116" s="13"/>
      <c r="N116" s="19"/>
      <c r="O116" s="19"/>
      <c r="P116" s="56"/>
      <c r="Q116" s="57"/>
    </row>
    <row r="117" spans="7:17" x14ac:dyDescent="0.2">
      <c r="G117" s="13"/>
      <c r="H117" s="13"/>
      <c r="I117" s="19"/>
      <c r="J117" s="19"/>
      <c r="K117" s="19"/>
      <c r="L117" s="13"/>
      <c r="M117" s="13"/>
      <c r="N117" s="19"/>
      <c r="O117" s="19"/>
      <c r="P117" s="56"/>
      <c r="Q117" s="57"/>
    </row>
    <row r="118" spans="7:17" x14ac:dyDescent="0.2">
      <c r="G118" s="13"/>
      <c r="H118" s="13"/>
      <c r="I118" s="19"/>
      <c r="J118" s="19"/>
      <c r="K118" s="19"/>
      <c r="L118" s="13"/>
      <c r="M118" s="13"/>
      <c r="N118" s="19"/>
      <c r="O118" s="19"/>
      <c r="P118" s="56"/>
      <c r="Q118" s="57"/>
    </row>
    <row r="119" spans="7:17" x14ac:dyDescent="0.2">
      <c r="G119" s="13"/>
      <c r="H119" s="13"/>
      <c r="I119" s="19"/>
      <c r="J119" s="19"/>
      <c r="K119" s="19"/>
      <c r="L119" s="13"/>
      <c r="M119" s="13"/>
      <c r="N119" s="19"/>
      <c r="O119" s="19"/>
      <c r="P119" s="56"/>
      <c r="Q119" s="57"/>
    </row>
    <row r="120" spans="7:17" x14ac:dyDescent="0.2">
      <c r="G120" s="13"/>
      <c r="H120" s="13"/>
      <c r="I120" s="19"/>
      <c r="J120" s="19"/>
      <c r="K120" s="19"/>
      <c r="L120" s="13"/>
      <c r="M120" s="13"/>
      <c r="N120" s="19"/>
      <c r="O120" s="19"/>
      <c r="P120" s="56"/>
      <c r="Q120" s="57"/>
    </row>
    <row r="121" spans="7:17" x14ac:dyDescent="0.2">
      <c r="G121" s="13"/>
      <c r="H121" s="13"/>
      <c r="I121" s="19"/>
      <c r="J121" s="19"/>
      <c r="K121" s="19"/>
      <c r="L121" s="13"/>
      <c r="M121" s="13"/>
      <c r="N121" s="19"/>
      <c r="O121" s="19"/>
      <c r="P121" s="56"/>
      <c r="Q121" s="57"/>
    </row>
    <row r="122" spans="7:17" x14ac:dyDescent="0.2">
      <c r="G122" s="13"/>
      <c r="H122" s="13"/>
      <c r="I122" s="19"/>
      <c r="J122" s="19"/>
      <c r="K122" s="19"/>
      <c r="L122" s="13"/>
      <c r="M122" s="13"/>
      <c r="N122" s="19"/>
      <c r="O122" s="19"/>
      <c r="P122" s="56"/>
      <c r="Q122" s="57"/>
    </row>
    <row r="123" spans="7:17" x14ac:dyDescent="0.2">
      <c r="G123" s="13"/>
      <c r="H123" s="13"/>
      <c r="I123" s="19"/>
      <c r="J123" s="19"/>
      <c r="K123" s="19"/>
      <c r="L123" s="13"/>
      <c r="M123" s="13"/>
      <c r="N123" s="19"/>
      <c r="O123" s="19"/>
      <c r="P123" s="56"/>
      <c r="Q123" s="57"/>
    </row>
    <row r="124" spans="7:17" x14ac:dyDescent="0.2">
      <c r="G124" s="13"/>
      <c r="H124" s="13"/>
      <c r="I124" s="19"/>
      <c r="J124" s="19"/>
      <c r="K124" s="19"/>
      <c r="L124" s="13"/>
      <c r="M124" s="13"/>
      <c r="N124" s="19"/>
      <c r="O124" s="19"/>
      <c r="P124" s="56"/>
      <c r="Q124" s="57"/>
    </row>
    <row r="125" spans="7:17" x14ac:dyDescent="0.2">
      <c r="G125" s="13"/>
      <c r="H125" s="13"/>
      <c r="I125" s="19"/>
      <c r="J125" s="19"/>
      <c r="K125" s="19"/>
      <c r="L125" s="13"/>
      <c r="M125" s="13"/>
      <c r="N125" s="19"/>
      <c r="O125" s="19"/>
      <c r="P125" s="56"/>
      <c r="Q125" s="57"/>
    </row>
    <row r="126" spans="7:17" x14ac:dyDescent="0.2">
      <c r="G126" s="13"/>
      <c r="H126" s="13"/>
      <c r="I126" s="19"/>
      <c r="J126" s="19"/>
      <c r="K126" s="19"/>
      <c r="L126" s="13"/>
      <c r="M126" s="13"/>
      <c r="N126" s="19"/>
      <c r="O126" s="19"/>
      <c r="P126" s="56"/>
      <c r="Q126" s="57"/>
    </row>
    <row r="127" spans="7:17" x14ac:dyDescent="0.2">
      <c r="G127" s="13"/>
      <c r="H127" s="13"/>
      <c r="I127" s="19"/>
      <c r="J127" s="19"/>
      <c r="K127" s="19"/>
      <c r="L127" s="13"/>
      <c r="M127" s="13"/>
      <c r="N127" s="19"/>
      <c r="O127" s="19"/>
      <c r="P127" s="56"/>
      <c r="Q127" s="57"/>
    </row>
    <row r="128" spans="7:17" x14ac:dyDescent="0.2">
      <c r="G128" s="13"/>
      <c r="H128" s="13"/>
      <c r="I128" s="19"/>
      <c r="J128" s="19"/>
      <c r="K128" s="19"/>
      <c r="L128" s="13"/>
      <c r="M128" s="13"/>
      <c r="N128" s="19"/>
      <c r="O128" s="19"/>
      <c r="P128" s="56"/>
      <c r="Q128" s="57"/>
    </row>
    <row r="129" spans="7:17" x14ac:dyDescent="0.2">
      <c r="G129" s="13"/>
      <c r="H129" s="13"/>
      <c r="I129" s="19"/>
      <c r="J129" s="19"/>
      <c r="K129" s="19"/>
      <c r="L129" s="13"/>
      <c r="M129" s="13"/>
      <c r="N129" s="19"/>
      <c r="O129" s="19"/>
      <c r="P129" s="56"/>
      <c r="Q129" s="57"/>
    </row>
    <row r="130" spans="7:17" x14ac:dyDescent="0.2">
      <c r="G130" s="13"/>
      <c r="H130" s="13"/>
      <c r="I130" s="19"/>
      <c r="J130" s="19"/>
      <c r="K130" s="19"/>
      <c r="L130" s="13"/>
      <c r="M130" s="13"/>
      <c r="N130" s="19"/>
      <c r="O130" s="19"/>
      <c r="P130" s="56"/>
      <c r="Q130" s="57"/>
    </row>
    <row r="131" spans="7:17" x14ac:dyDescent="0.2">
      <c r="G131" s="13"/>
      <c r="H131" s="13"/>
      <c r="I131" s="19"/>
      <c r="J131" s="19"/>
      <c r="K131" s="19"/>
      <c r="L131" s="13"/>
      <c r="M131" s="13"/>
      <c r="N131" s="19"/>
      <c r="O131" s="19"/>
      <c r="P131" s="56"/>
      <c r="Q131" s="57"/>
    </row>
    <row r="132" spans="7:17" x14ac:dyDescent="0.2">
      <c r="G132" s="13"/>
      <c r="H132" s="13"/>
      <c r="I132" s="19"/>
      <c r="J132" s="19"/>
      <c r="K132" s="19"/>
      <c r="L132" s="13"/>
      <c r="M132" s="13"/>
      <c r="N132" s="19"/>
      <c r="O132" s="19"/>
      <c r="P132" s="56"/>
      <c r="Q132" s="57"/>
    </row>
    <row r="133" spans="7:17" x14ac:dyDescent="0.2">
      <c r="G133" s="13"/>
      <c r="H133" s="13"/>
      <c r="I133" s="19"/>
      <c r="J133" s="19"/>
      <c r="K133" s="19"/>
      <c r="L133" s="13"/>
      <c r="M133" s="13"/>
      <c r="N133" s="19"/>
      <c r="O133" s="19"/>
      <c r="P133" s="56"/>
      <c r="Q133" s="57"/>
    </row>
    <row r="134" spans="7:17" x14ac:dyDescent="0.2">
      <c r="G134" s="13"/>
      <c r="H134" s="13"/>
      <c r="I134" s="19"/>
      <c r="J134" s="19"/>
      <c r="K134" s="19"/>
      <c r="L134" s="13"/>
      <c r="M134" s="13"/>
      <c r="N134" s="19"/>
      <c r="O134" s="19"/>
      <c r="P134" s="56"/>
      <c r="Q134" s="57"/>
    </row>
    <row r="135" spans="7:17" x14ac:dyDescent="0.2">
      <c r="G135" s="13"/>
      <c r="H135" s="13"/>
      <c r="I135" s="19"/>
      <c r="J135" s="19"/>
      <c r="K135" s="19"/>
      <c r="L135" s="13"/>
      <c r="M135" s="13"/>
      <c r="N135" s="19"/>
      <c r="O135" s="19"/>
      <c r="P135" s="56"/>
      <c r="Q135" s="57"/>
    </row>
    <row r="136" spans="7:17" x14ac:dyDescent="0.2">
      <c r="G136" s="13"/>
      <c r="H136" s="13"/>
      <c r="I136" s="19"/>
      <c r="J136" s="19"/>
      <c r="K136" s="19"/>
      <c r="L136" s="13"/>
      <c r="M136" s="13"/>
      <c r="N136" s="19"/>
      <c r="O136" s="19"/>
      <c r="P136" s="56"/>
      <c r="Q136" s="57"/>
    </row>
    <row r="137" spans="7:17" x14ac:dyDescent="0.2">
      <c r="G137" s="13"/>
      <c r="H137" s="13"/>
      <c r="I137" s="19"/>
      <c r="J137" s="19"/>
      <c r="K137" s="19"/>
      <c r="L137" s="13"/>
      <c r="M137" s="13"/>
      <c r="N137" s="19"/>
      <c r="O137" s="19"/>
      <c r="P137" s="56"/>
      <c r="Q137" s="57"/>
    </row>
    <row r="138" spans="7:17" x14ac:dyDescent="0.2">
      <c r="G138" s="13"/>
      <c r="H138" s="13"/>
      <c r="I138" s="19"/>
      <c r="J138" s="19"/>
      <c r="K138" s="19"/>
      <c r="L138" s="13"/>
      <c r="M138" s="13"/>
      <c r="N138" s="19"/>
      <c r="O138" s="19"/>
      <c r="P138" s="56"/>
      <c r="Q138" s="57"/>
    </row>
    <row r="139" spans="7:17" x14ac:dyDescent="0.2">
      <c r="G139" s="13"/>
      <c r="H139" s="13"/>
      <c r="I139" s="19"/>
      <c r="J139" s="19"/>
      <c r="K139" s="19"/>
      <c r="L139" s="13"/>
      <c r="M139" s="13"/>
      <c r="N139" s="19"/>
      <c r="O139" s="19"/>
      <c r="P139" s="56"/>
      <c r="Q139" s="57"/>
    </row>
    <row r="140" spans="7:17" x14ac:dyDescent="0.2">
      <c r="G140" s="13"/>
      <c r="H140" s="13"/>
      <c r="I140" s="19"/>
      <c r="J140" s="19"/>
      <c r="K140" s="19"/>
      <c r="L140" s="13"/>
      <c r="M140" s="13"/>
      <c r="N140" s="19"/>
      <c r="O140" s="19"/>
      <c r="P140" s="56"/>
      <c r="Q140" s="57"/>
    </row>
    <row r="141" spans="7:17" x14ac:dyDescent="0.2">
      <c r="G141" s="13"/>
      <c r="H141" s="13"/>
      <c r="I141" s="19"/>
      <c r="J141" s="19"/>
      <c r="K141" s="19"/>
      <c r="L141" s="13"/>
      <c r="M141" s="13"/>
      <c r="N141" s="19"/>
      <c r="O141" s="19"/>
      <c r="P141" s="56"/>
      <c r="Q141" s="57"/>
    </row>
    <row r="142" spans="7:17" x14ac:dyDescent="0.2">
      <c r="G142" s="13"/>
      <c r="H142" s="13"/>
      <c r="I142" s="19"/>
      <c r="J142" s="19"/>
      <c r="K142" s="19"/>
      <c r="L142" s="13"/>
      <c r="M142" s="13"/>
      <c r="N142" s="19"/>
      <c r="O142" s="19"/>
      <c r="P142" s="56"/>
      <c r="Q142" s="57"/>
    </row>
    <row r="143" spans="7:17" x14ac:dyDescent="0.2">
      <c r="G143" s="13"/>
      <c r="H143" s="13"/>
      <c r="I143" s="19"/>
      <c r="J143" s="19"/>
      <c r="K143" s="19"/>
      <c r="L143" s="13"/>
      <c r="M143" s="13"/>
      <c r="N143" s="19"/>
      <c r="O143" s="19"/>
      <c r="P143" s="56"/>
      <c r="Q143" s="57"/>
    </row>
    <row r="144" spans="7:17" x14ac:dyDescent="0.2">
      <c r="G144" s="13"/>
      <c r="H144" s="13"/>
      <c r="I144" s="19"/>
      <c r="J144" s="19"/>
      <c r="K144" s="19"/>
      <c r="L144" s="13"/>
      <c r="M144" s="13"/>
      <c r="N144" s="19"/>
      <c r="O144" s="19"/>
      <c r="P144" s="56"/>
      <c r="Q144" s="57"/>
    </row>
    <row r="145" spans="7:17" x14ac:dyDescent="0.2">
      <c r="G145" s="13"/>
      <c r="H145" s="13"/>
      <c r="I145" s="19"/>
      <c r="J145" s="19"/>
      <c r="K145" s="19"/>
      <c r="L145" s="13"/>
      <c r="M145" s="13"/>
      <c r="N145" s="19"/>
      <c r="O145" s="19"/>
      <c r="P145" s="56"/>
      <c r="Q145" s="57"/>
    </row>
    <row r="146" spans="7:17" x14ac:dyDescent="0.2">
      <c r="G146" s="13"/>
      <c r="H146" s="13"/>
      <c r="I146" s="19"/>
      <c r="J146" s="19"/>
      <c r="K146" s="19"/>
      <c r="L146" s="13"/>
      <c r="M146" s="13"/>
      <c r="N146" s="19"/>
      <c r="O146" s="19"/>
      <c r="P146" s="56"/>
      <c r="Q146" s="57"/>
    </row>
    <row r="147" spans="7:17" x14ac:dyDescent="0.2">
      <c r="G147" s="13"/>
      <c r="H147" s="13"/>
      <c r="I147" s="19"/>
      <c r="J147" s="19"/>
      <c r="K147" s="19"/>
      <c r="L147" s="13"/>
      <c r="M147" s="13"/>
      <c r="N147" s="19"/>
      <c r="O147" s="19"/>
      <c r="P147" s="56"/>
      <c r="Q147" s="57"/>
    </row>
    <row r="148" spans="7:17" x14ac:dyDescent="0.2">
      <c r="G148" s="13"/>
      <c r="H148" s="13"/>
      <c r="I148" s="19"/>
      <c r="J148" s="19"/>
      <c r="K148" s="19"/>
      <c r="L148" s="13"/>
      <c r="M148" s="13"/>
      <c r="N148" s="19"/>
      <c r="O148" s="19"/>
      <c r="P148" s="56"/>
      <c r="Q148" s="57"/>
    </row>
    <row r="149" spans="7:17" x14ac:dyDescent="0.2">
      <c r="G149" s="13"/>
      <c r="H149" s="13"/>
      <c r="I149" s="19"/>
      <c r="J149" s="19"/>
      <c r="K149" s="19"/>
      <c r="L149" s="13"/>
      <c r="M149" s="13"/>
      <c r="N149" s="19"/>
      <c r="O149" s="19"/>
      <c r="P149" s="56"/>
      <c r="Q149" s="57"/>
    </row>
    <row r="150" spans="7:17" x14ac:dyDescent="0.2">
      <c r="G150" s="13"/>
      <c r="H150" s="13"/>
      <c r="I150" s="19"/>
      <c r="J150" s="19"/>
      <c r="K150" s="19"/>
      <c r="L150" s="13"/>
      <c r="M150" s="13"/>
      <c r="N150" s="19"/>
      <c r="O150" s="19"/>
      <c r="P150" s="56"/>
      <c r="Q150" s="57"/>
    </row>
    <row r="151" spans="7:17" x14ac:dyDescent="0.2">
      <c r="G151" s="13"/>
      <c r="H151" s="13"/>
      <c r="I151" s="19"/>
      <c r="J151" s="19"/>
      <c r="K151" s="19"/>
      <c r="L151" s="13"/>
      <c r="M151" s="13"/>
      <c r="N151" s="19"/>
      <c r="O151" s="19"/>
      <c r="P151" s="56"/>
      <c r="Q151" s="57"/>
    </row>
    <row r="152" spans="7:17" x14ac:dyDescent="0.2">
      <c r="G152" s="13"/>
      <c r="H152" s="13"/>
      <c r="I152" s="19"/>
      <c r="J152" s="19"/>
      <c r="K152" s="19"/>
      <c r="L152" s="13"/>
      <c r="M152" s="13"/>
      <c r="N152" s="19"/>
      <c r="O152" s="19"/>
      <c r="P152" s="56"/>
      <c r="Q152" s="57"/>
    </row>
    <row r="153" spans="7:17" x14ac:dyDescent="0.2">
      <c r="G153" s="13"/>
      <c r="H153" s="13"/>
      <c r="I153" s="19"/>
      <c r="J153" s="19"/>
      <c r="K153" s="19"/>
      <c r="L153" s="13"/>
      <c r="M153" s="13"/>
      <c r="N153" s="19"/>
      <c r="O153" s="19"/>
      <c r="P153" s="56"/>
      <c r="Q153" s="57"/>
    </row>
    <row r="154" spans="7:17" x14ac:dyDescent="0.2">
      <c r="G154" s="13"/>
      <c r="H154" s="13"/>
      <c r="I154" s="19"/>
      <c r="J154" s="19"/>
      <c r="K154" s="19"/>
      <c r="L154" s="13"/>
      <c r="M154" s="13"/>
      <c r="N154" s="19"/>
      <c r="O154" s="19"/>
      <c r="P154" s="56"/>
      <c r="Q154" s="57"/>
    </row>
    <row r="155" spans="7:17" x14ac:dyDescent="0.2">
      <c r="G155" s="13"/>
      <c r="H155" s="13"/>
      <c r="I155" s="19"/>
      <c r="J155" s="19"/>
      <c r="K155" s="19"/>
      <c r="L155" s="13"/>
      <c r="M155" s="13"/>
      <c r="N155" s="19"/>
      <c r="O155" s="19"/>
      <c r="P155" s="56"/>
      <c r="Q155" s="57"/>
    </row>
    <row r="156" spans="7:17" x14ac:dyDescent="0.2">
      <c r="G156" s="13"/>
      <c r="H156" s="13"/>
      <c r="I156" s="19"/>
      <c r="J156" s="19"/>
      <c r="K156" s="19"/>
      <c r="L156" s="13"/>
      <c r="M156" s="13"/>
      <c r="N156" s="19"/>
      <c r="O156" s="19"/>
      <c r="P156" s="56"/>
      <c r="Q156" s="57"/>
    </row>
    <row r="157" spans="7:17" x14ac:dyDescent="0.2">
      <c r="G157" s="13"/>
      <c r="H157" s="13"/>
      <c r="I157" s="19"/>
      <c r="J157" s="19"/>
      <c r="K157" s="19"/>
      <c r="L157" s="13"/>
      <c r="M157" s="13"/>
      <c r="N157" s="19"/>
      <c r="O157" s="19"/>
      <c r="P157" s="56"/>
      <c r="Q157" s="57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1C0DCD-2DAD-42D6-88A7-76A76F24C736}">
  <dimension ref="A1:V163"/>
  <sheetViews>
    <sheetView zoomScale="145" zoomScaleNormal="145" workbookViewId="0">
      <pane xSplit="9" ySplit="6" topLeftCell="L7" activePane="bottomRight" state="frozen"/>
      <selection pane="topRight" activeCell="D1" sqref="D1"/>
      <selection pane="bottomLeft" activeCell="A6" sqref="A6"/>
      <selection pane="bottomRight" activeCell="I8" sqref="I8"/>
    </sheetView>
  </sheetViews>
  <sheetFormatPr defaultRowHeight="12.75" x14ac:dyDescent="0.2"/>
  <cols>
    <col min="1" max="1" width="7.140625" style="76" customWidth="1"/>
    <col min="2" max="2" width="11" style="77" customWidth="1"/>
    <col min="3" max="3" width="10.140625" style="40" customWidth="1"/>
    <col min="4" max="4" width="8.28515625" style="77" customWidth="1"/>
    <col min="5" max="5" width="11.42578125" style="77" bestFit="1" customWidth="1"/>
    <col min="6" max="6" width="8.28515625" style="78" customWidth="1"/>
    <col min="7" max="7" width="9.7109375" style="78" customWidth="1"/>
    <col min="8" max="8" width="5.140625" style="77" customWidth="1"/>
    <col min="9" max="9" width="6.7109375" style="80" customWidth="1"/>
    <col min="10" max="10" width="6.140625" style="80" customWidth="1"/>
    <col min="11" max="11" width="7" style="80" customWidth="1"/>
    <col min="12" max="12" width="6.7109375" style="80" customWidth="1"/>
    <col min="13" max="13" width="8.42578125" style="80" customWidth="1"/>
    <col min="14" max="14" width="5.5703125" style="80" customWidth="1"/>
    <col min="15" max="15" width="7.140625" style="80" customWidth="1"/>
    <col min="16" max="16" width="6.85546875" style="80" customWidth="1"/>
    <col min="17" max="17" width="9.42578125" style="80" customWidth="1"/>
    <col min="18" max="18" width="10.28515625" style="80" customWidth="1"/>
    <col min="19" max="19" width="10" style="80" customWidth="1"/>
    <col min="20" max="20" width="10.85546875" style="81" customWidth="1"/>
    <col min="21" max="21" width="9.5703125" style="80" customWidth="1"/>
    <col min="22" max="22" width="13.7109375" style="80" bestFit="1" customWidth="1"/>
    <col min="23" max="16384" width="9.140625" style="80"/>
  </cols>
  <sheetData>
    <row r="1" spans="1:21" x14ac:dyDescent="0.2">
      <c r="H1" s="79" t="s">
        <v>38</v>
      </c>
      <c r="I1" s="79"/>
      <c r="J1" s="79"/>
    </row>
    <row r="2" spans="1:21" ht="38.25" x14ac:dyDescent="0.2">
      <c r="B2" s="82" t="s">
        <v>39</v>
      </c>
      <c r="C2" s="29" t="s">
        <v>61</v>
      </c>
      <c r="D2" s="82" t="s">
        <v>62</v>
      </c>
      <c r="E2" s="82"/>
      <c r="F2" s="83"/>
      <c r="G2" s="83"/>
      <c r="H2" s="82" t="s">
        <v>40</v>
      </c>
      <c r="I2" s="80">
        <f>E3</f>
        <v>303.09370000000001</v>
      </c>
    </row>
    <row r="3" spans="1:21" ht="51" x14ac:dyDescent="0.2">
      <c r="B3" s="84" t="s">
        <v>41</v>
      </c>
      <c r="C3" s="80">
        <v>227.89</v>
      </c>
      <c r="D3" s="85">
        <v>1.33</v>
      </c>
      <c r="E3" s="85">
        <f>C3*D3</f>
        <v>303.09370000000001</v>
      </c>
      <c r="F3" s="86"/>
      <c r="G3" s="86"/>
      <c r="H3" s="85" t="s">
        <v>42</v>
      </c>
      <c r="I3" s="87">
        <f>I29</f>
        <v>581.24000000000012</v>
      </c>
      <c r="K3" s="88"/>
      <c r="L3" s="88"/>
      <c r="M3" s="89"/>
    </row>
    <row r="4" spans="1:21" ht="13.5" x14ac:dyDescent="0.25">
      <c r="B4" s="89" t="s">
        <v>43</v>
      </c>
      <c r="C4" s="3">
        <v>40700</v>
      </c>
      <c r="D4" s="89"/>
      <c r="E4" s="3">
        <v>40700</v>
      </c>
      <c r="F4" s="90"/>
      <c r="G4" s="90"/>
      <c r="H4" s="89"/>
      <c r="I4" s="91">
        <f>I2/I3</f>
        <v>0.52146049824513097</v>
      </c>
      <c r="J4" s="91"/>
      <c r="K4" s="92"/>
      <c r="L4" s="92"/>
      <c r="M4" s="91"/>
    </row>
    <row r="5" spans="1:21" x14ac:dyDescent="0.2">
      <c r="B5" s="93" t="s">
        <v>44</v>
      </c>
      <c r="C5" s="94">
        <f>C4*C3</f>
        <v>9275123</v>
      </c>
      <c r="D5" s="95"/>
      <c r="E5" s="94">
        <f>E4*E3</f>
        <v>12335913.59</v>
      </c>
      <c r="F5" s="96"/>
      <c r="G5" s="96"/>
      <c r="H5" s="95"/>
      <c r="I5" s="87"/>
    </row>
    <row r="6" spans="1:21" ht="38.25" x14ac:dyDescent="0.2">
      <c r="B6" s="82" t="s">
        <v>45</v>
      </c>
      <c r="C6" s="29"/>
      <c r="D6" s="82"/>
      <c r="E6" s="82"/>
      <c r="F6" s="83"/>
      <c r="G6" s="83"/>
      <c r="H6" s="82"/>
    </row>
    <row r="7" spans="1:21" s="104" customFormat="1" ht="64.5" thickBot="1" x14ac:dyDescent="0.3">
      <c r="A7" s="97" t="s">
        <v>46</v>
      </c>
      <c r="B7" s="97" t="s">
        <v>47</v>
      </c>
      <c r="C7" s="98" t="s">
        <v>48</v>
      </c>
      <c r="D7" s="97" t="s">
        <v>5</v>
      </c>
      <c r="E7" s="97" t="s">
        <v>49</v>
      </c>
      <c r="F7" s="99" t="s">
        <v>50</v>
      </c>
      <c r="G7" s="99" t="s">
        <v>39</v>
      </c>
      <c r="H7" s="97" t="s">
        <v>51</v>
      </c>
      <c r="I7" s="100" t="s">
        <v>2</v>
      </c>
      <c r="J7" s="100" t="s">
        <v>0</v>
      </c>
      <c r="K7" s="101" t="s">
        <v>3</v>
      </c>
      <c r="L7" s="101" t="s">
        <v>4</v>
      </c>
      <c r="M7" s="101" t="s">
        <v>52</v>
      </c>
      <c r="N7" s="100" t="s">
        <v>1</v>
      </c>
      <c r="O7" s="100" t="s">
        <v>53</v>
      </c>
      <c r="P7" s="100" t="s">
        <v>54</v>
      </c>
      <c r="Q7" s="100" t="s">
        <v>55</v>
      </c>
      <c r="R7" s="100" t="s">
        <v>56</v>
      </c>
      <c r="S7" s="100" t="s">
        <v>57</v>
      </c>
      <c r="T7" s="102" t="s">
        <v>58</v>
      </c>
      <c r="U7" s="103" t="s">
        <v>59</v>
      </c>
    </row>
    <row r="8" spans="1:21" ht="14.25" thickBot="1" x14ac:dyDescent="0.3">
      <c r="A8" s="41">
        <v>1</v>
      </c>
      <c r="B8" s="1" t="s">
        <v>9</v>
      </c>
      <c r="C8" s="33" t="s">
        <v>60</v>
      </c>
      <c r="D8" s="1" t="s">
        <v>7</v>
      </c>
      <c r="E8" s="106">
        <f>ROUND(I8*I4,2)</f>
        <v>66.040000000000006</v>
      </c>
      <c r="F8" s="107">
        <f>C4</f>
        <v>40700</v>
      </c>
      <c r="G8" s="107">
        <f>F8*E8</f>
        <v>2687828.0000000005</v>
      </c>
      <c r="H8" s="1">
        <v>105.54</v>
      </c>
      <c r="I8" s="108">
        <f>ROUND(H8*1.2,2)</f>
        <v>126.65</v>
      </c>
      <c r="J8" s="109">
        <v>1949</v>
      </c>
      <c r="K8" s="109">
        <v>2001</v>
      </c>
      <c r="L8" s="109">
        <v>70</v>
      </c>
      <c r="M8" s="110">
        <v>5500</v>
      </c>
      <c r="N8" s="111">
        <f>K8-J8</f>
        <v>52</v>
      </c>
      <c r="O8" s="112">
        <f>IF(N8&gt;=5,90*N8/L8,0)</f>
        <v>66.857142857142861</v>
      </c>
      <c r="P8" s="113">
        <f t="shared" ref="P8:P14" si="0">M8/100*O8</f>
        <v>3677.1428571428573</v>
      </c>
      <c r="Q8" s="113">
        <f>ROUND((M8-P8),0)</f>
        <v>1823</v>
      </c>
      <c r="R8" s="113">
        <f>ROUND((Q8*I8),0)</f>
        <v>230883</v>
      </c>
      <c r="S8" s="113">
        <f>R8+G8</f>
        <v>2918711.0000000005</v>
      </c>
      <c r="T8" s="107">
        <v>0</v>
      </c>
      <c r="U8" s="114">
        <f>S8-T8</f>
        <v>2918711.0000000005</v>
      </c>
    </row>
    <row r="9" spans="1:21" ht="14.25" thickBot="1" x14ac:dyDescent="0.3">
      <c r="A9" s="32">
        <v>1</v>
      </c>
      <c r="B9" s="33" t="s">
        <v>10</v>
      </c>
      <c r="C9" s="33" t="s">
        <v>60</v>
      </c>
      <c r="D9" s="33" t="s">
        <v>6</v>
      </c>
      <c r="E9" s="106">
        <f>ROUND(I9*I4,2)</f>
        <v>34.6</v>
      </c>
      <c r="F9" s="107">
        <f>F8</f>
        <v>40700</v>
      </c>
      <c r="G9" s="107">
        <f t="shared" ref="G9:G28" si="1">F9*E9</f>
        <v>1408220</v>
      </c>
      <c r="H9" s="33">
        <v>55.3</v>
      </c>
      <c r="I9" s="108">
        <f t="shared" ref="I9:I28" si="2">ROUND(H9*1.2,2)</f>
        <v>66.36</v>
      </c>
      <c r="J9" s="109">
        <f>J8</f>
        <v>1949</v>
      </c>
      <c r="K9" s="109">
        <v>2001</v>
      </c>
      <c r="L9" s="109">
        <f>L8</f>
        <v>70</v>
      </c>
      <c r="M9" s="110">
        <v>5500</v>
      </c>
      <c r="N9" s="111">
        <f t="shared" ref="N9:N28" si="3">K9-J9</f>
        <v>52</v>
      </c>
      <c r="O9" s="112">
        <f t="shared" ref="O9:O30" si="4">IF(N9&gt;=5,90*N9/L9,0)</f>
        <v>66.857142857142861</v>
      </c>
      <c r="P9" s="113">
        <f t="shared" si="0"/>
        <v>3677.1428571428573</v>
      </c>
      <c r="Q9" s="113">
        <f t="shared" ref="Q9:Q30" si="5">ROUND((M9-P9),0)</f>
        <v>1823</v>
      </c>
      <c r="R9" s="113">
        <f t="shared" ref="R9:R30" si="6">ROUND((Q9*I9),0)</f>
        <v>120974</v>
      </c>
      <c r="S9" s="113">
        <f t="shared" ref="S9:S28" si="7">R9+G9</f>
        <v>1529194</v>
      </c>
      <c r="T9" s="107">
        <f t="shared" ref="T9:T26" si="8">ROUND(S9*66.67%,0)</f>
        <v>1019514</v>
      </c>
      <c r="U9" s="114">
        <f>S9-T9</f>
        <v>509680</v>
      </c>
    </row>
    <row r="10" spans="1:21" s="115" customFormat="1" ht="13.5" thickBot="1" x14ac:dyDescent="0.3">
      <c r="A10" s="32" t="s">
        <v>23</v>
      </c>
      <c r="B10" s="33" t="s">
        <v>10</v>
      </c>
      <c r="C10" s="33" t="s">
        <v>60</v>
      </c>
      <c r="D10" s="33" t="s">
        <v>6</v>
      </c>
      <c r="E10" s="106">
        <f>ROUND(I10*I4,2)</f>
        <v>5.91</v>
      </c>
      <c r="F10" s="107">
        <f t="shared" ref="F10:F28" si="9">F9</f>
        <v>40700</v>
      </c>
      <c r="G10" s="107">
        <f t="shared" si="1"/>
        <v>240537</v>
      </c>
      <c r="H10" s="33">
        <v>9.4499999999999993</v>
      </c>
      <c r="I10" s="108">
        <f t="shared" si="2"/>
        <v>11.34</v>
      </c>
      <c r="J10" s="109">
        <f t="shared" ref="J10:J30" si="10">J9</f>
        <v>1949</v>
      </c>
      <c r="K10" s="109">
        <v>2001</v>
      </c>
      <c r="L10" s="109">
        <f t="shared" ref="L10:L28" si="11">L9</f>
        <v>70</v>
      </c>
      <c r="M10" s="110">
        <v>5500</v>
      </c>
      <c r="N10" s="111">
        <f t="shared" si="3"/>
        <v>52</v>
      </c>
      <c r="O10" s="112">
        <f t="shared" si="4"/>
        <v>66.857142857142861</v>
      </c>
      <c r="P10" s="113">
        <f t="shared" si="0"/>
        <v>3677.1428571428573</v>
      </c>
      <c r="Q10" s="113">
        <f t="shared" si="5"/>
        <v>1823</v>
      </c>
      <c r="R10" s="113">
        <f t="shared" si="6"/>
        <v>20673</v>
      </c>
      <c r="S10" s="113">
        <f t="shared" si="7"/>
        <v>261210</v>
      </c>
      <c r="T10" s="107">
        <f t="shared" si="8"/>
        <v>174149</v>
      </c>
      <c r="U10" s="114">
        <f t="shared" ref="U10:U28" si="12">S10-T10</f>
        <v>87061</v>
      </c>
    </row>
    <row r="11" spans="1:21" ht="14.25" thickBot="1" x14ac:dyDescent="0.3">
      <c r="A11" s="32">
        <v>3</v>
      </c>
      <c r="B11" s="33" t="s">
        <v>11</v>
      </c>
      <c r="C11" s="33" t="s">
        <v>60</v>
      </c>
      <c r="D11" s="33" t="s">
        <v>6</v>
      </c>
      <c r="E11" s="106">
        <f>ROUND(I11*I4,2)</f>
        <v>10.24</v>
      </c>
      <c r="F11" s="107">
        <f t="shared" si="9"/>
        <v>40700</v>
      </c>
      <c r="G11" s="107">
        <f t="shared" si="1"/>
        <v>416768</v>
      </c>
      <c r="H11" s="33">
        <v>16.36</v>
      </c>
      <c r="I11" s="108">
        <f t="shared" si="2"/>
        <v>19.63</v>
      </c>
      <c r="J11" s="109">
        <f t="shared" si="10"/>
        <v>1949</v>
      </c>
      <c r="K11" s="109">
        <v>2001</v>
      </c>
      <c r="L11" s="109">
        <f t="shared" si="11"/>
        <v>70</v>
      </c>
      <c r="M11" s="110">
        <v>5500</v>
      </c>
      <c r="N11" s="111">
        <f t="shared" si="3"/>
        <v>52</v>
      </c>
      <c r="O11" s="112">
        <f t="shared" si="4"/>
        <v>66.857142857142861</v>
      </c>
      <c r="P11" s="113">
        <f t="shared" si="0"/>
        <v>3677.1428571428573</v>
      </c>
      <c r="Q11" s="113">
        <f t="shared" si="5"/>
        <v>1823</v>
      </c>
      <c r="R11" s="113">
        <f t="shared" si="6"/>
        <v>35785</v>
      </c>
      <c r="S11" s="113">
        <f t="shared" si="7"/>
        <v>452553</v>
      </c>
      <c r="T11" s="107">
        <f t="shared" si="8"/>
        <v>301717</v>
      </c>
      <c r="U11" s="114">
        <f t="shared" si="12"/>
        <v>150836</v>
      </c>
    </row>
    <row r="12" spans="1:21" ht="14.25" thickBot="1" x14ac:dyDescent="0.3">
      <c r="A12" s="41">
        <v>4</v>
      </c>
      <c r="B12" s="1" t="s">
        <v>11</v>
      </c>
      <c r="C12" s="33" t="s">
        <v>60</v>
      </c>
      <c r="D12" s="1" t="s">
        <v>7</v>
      </c>
      <c r="E12" s="106">
        <f>ROUND(I12*I4,2)</f>
        <v>12.01</v>
      </c>
      <c r="F12" s="107">
        <f t="shared" si="9"/>
        <v>40700</v>
      </c>
      <c r="G12" s="107">
        <f t="shared" si="1"/>
        <v>488807</v>
      </c>
      <c r="H12" s="1">
        <v>19.2</v>
      </c>
      <c r="I12" s="108">
        <f t="shared" si="2"/>
        <v>23.04</v>
      </c>
      <c r="J12" s="109">
        <f t="shared" si="10"/>
        <v>1949</v>
      </c>
      <c r="K12" s="109">
        <v>2001</v>
      </c>
      <c r="L12" s="109">
        <f t="shared" si="11"/>
        <v>70</v>
      </c>
      <c r="M12" s="110">
        <v>5500</v>
      </c>
      <c r="N12" s="111">
        <f t="shared" si="3"/>
        <v>52</v>
      </c>
      <c r="O12" s="112">
        <f t="shared" si="4"/>
        <v>66.857142857142861</v>
      </c>
      <c r="P12" s="113">
        <f t="shared" si="0"/>
        <v>3677.1428571428573</v>
      </c>
      <c r="Q12" s="113">
        <f t="shared" si="5"/>
        <v>1823</v>
      </c>
      <c r="R12" s="113">
        <f t="shared" si="6"/>
        <v>42002</v>
      </c>
      <c r="S12" s="113">
        <f t="shared" si="7"/>
        <v>530809</v>
      </c>
      <c r="T12" s="107">
        <v>0</v>
      </c>
      <c r="U12" s="114">
        <f t="shared" si="12"/>
        <v>530809</v>
      </c>
    </row>
    <row r="13" spans="1:21" ht="14.25" thickBot="1" x14ac:dyDescent="0.3">
      <c r="A13" s="32">
        <v>5</v>
      </c>
      <c r="B13" s="33" t="s">
        <v>11</v>
      </c>
      <c r="C13" s="33" t="s">
        <v>60</v>
      </c>
      <c r="D13" s="33" t="s">
        <v>6</v>
      </c>
      <c r="E13" s="106">
        <f>ROUND(I13*I4,2)</f>
        <v>9.01</v>
      </c>
      <c r="F13" s="107">
        <f t="shared" si="9"/>
        <v>40700</v>
      </c>
      <c r="G13" s="107">
        <f t="shared" si="1"/>
        <v>366707</v>
      </c>
      <c r="H13" s="33">
        <v>14.4</v>
      </c>
      <c r="I13" s="108">
        <f t="shared" si="2"/>
        <v>17.28</v>
      </c>
      <c r="J13" s="109">
        <f t="shared" si="10"/>
        <v>1949</v>
      </c>
      <c r="K13" s="109">
        <v>2001</v>
      </c>
      <c r="L13" s="109">
        <f t="shared" si="11"/>
        <v>70</v>
      </c>
      <c r="M13" s="110">
        <v>5500</v>
      </c>
      <c r="N13" s="111">
        <f t="shared" si="3"/>
        <v>52</v>
      </c>
      <c r="O13" s="112">
        <f t="shared" si="4"/>
        <v>66.857142857142861</v>
      </c>
      <c r="P13" s="113">
        <f t="shared" si="0"/>
        <v>3677.1428571428573</v>
      </c>
      <c r="Q13" s="113">
        <f t="shared" si="5"/>
        <v>1823</v>
      </c>
      <c r="R13" s="113">
        <f t="shared" si="6"/>
        <v>31501</v>
      </c>
      <c r="S13" s="113">
        <f t="shared" si="7"/>
        <v>398208</v>
      </c>
      <c r="T13" s="107">
        <f t="shared" si="8"/>
        <v>265485</v>
      </c>
      <c r="U13" s="114">
        <f t="shared" si="12"/>
        <v>132723</v>
      </c>
    </row>
    <row r="14" spans="1:21" ht="14.25" thickBot="1" x14ac:dyDescent="0.3">
      <c r="A14" s="41">
        <v>6</v>
      </c>
      <c r="B14" s="1" t="s">
        <v>11</v>
      </c>
      <c r="C14" s="33" t="s">
        <v>60</v>
      </c>
      <c r="D14" s="1" t="s">
        <v>7</v>
      </c>
      <c r="E14" s="106">
        <f>ROUND(I14*I4,2)</f>
        <v>8.17</v>
      </c>
      <c r="F14" s="107">
        <f t="shared" si="9"/>
        <v>40700</v>
      </c>
      <c r="G14" s="107">
        <f t="shared" si="1"/>
        <v>332519</v>
      </c>
      <c r="H14" s="1">
        <v>13.05</v>
      </c>
      <c r="I14" s="108">
        <f t="shared" si="2"/>
        <v>15.66</v>
      </c>
      <c r="J14" s="109">
        <f t="shared" si="10"/>
        <v>1949</v>
      </c>
      <c r="K14" s="109">
        <v>2001</v>
      </c>
      <c r="L14" s="109">
        <f t="shared" si="11"/>
        <v>70</v>
      </c>
      <c r="M14" s="110">
        <v>5500</v>
      </c>
      <c r="N14" s="111">
        <f t="shared" si="3"/>
        <v>52</v>
      </c>
      <c r="O14" s="112">
        <f t="shared" si="4"/>
        <v>66.857142857142861</v>
      </c>
      <c r="P14" s="113">
        <f t="shared" si="0"/>
        <v>3677.1428571428573</v>
      </c>
      <c r="Q14" s="113">
        <f t="shared" si="5"/>
        <v>1823</v>
      </c>
      <c r="R14" s="113">
        <f t="shared" si="6"/>
        <v>28548</v>
      </c>
      <c r="S14" s="113">
        <f t="shared" si="7"/>
        <v>361067</v>
      </c>
      <c r="T14" s="107">
        <v>0</v>
      </c>
      <c r="U14" s="114">
        <f t="shared" si="12"/>
        <v>361067</v>
      </c>
    </row>
    <row r="15" spans="1:21" ht="14.25" thickBot="1" x14ac:dyDescent="0.3">
      <c r="A15" s="32">
        <v>7</v>
      </c>
      <c r="B15" s="33" t="s">
        <v>12</v>
      </c>
      <c r="C15" s="33" t="s">
        <v>60</v>
      </c>
      <c r="D15" s="33" t="s">
        <v>6</v>
      </c>
      <c r="E15" s="106">
        <f>ROUND(I15*I4,2)</f>
        <v>10.55</v>
      </c>
      <c r="F15" s="107">
        <f t="shared" si="9"/>
        <v>40700</v>
      </c>
      <c r="G15" s="107">
        <f t="shared" si="1"/>
        <v>429385</v>
      </c>
      <c r="H15" s="33">
        <v>16.86</v>
      </c>
      <c r="I15" s="108">
        <f t="shared" si="2"/>
        <v>20.23</v>
      </c>
      <c r="J15" s="109">
        <f t="shared" si="10"/>
        <v>1949</v>
      </c>
      <c r="K15" s="109">
        <v>2001</v>
      </c>
      <c r="L15" s="109">
        <f t="shared" si="11"/>
        <v>70</v>
      </c>
      <c r="M15" s="110">
        <v>5500</v>
      </c>
      <c r="N15" s="111">
        <f t="shared" si="3"/>
        <v>52</v>
      </c>
      <c r="O15" s="112">
        <f t="shared" si="4"/>
        <v>66.857142857142861</v>
      </c>
      <c r="P15" s="113">
        <f>ROUND(M15/100*O15,0)</f>
        <v>3677</v>
      </c>
      <c r="Q15" s="113">
        <f t="shared" si="5"/>
        <v>1823</v>
      </c>
      <c r="R15" s="113">
        <f t="shared" si="6"/>
        <v>36879</v>
      </c>
      <c r="S15" s="113">
        <f t="shared" si="7"/>
        <v>466264</v>
      </c>
      <c r="T15" s="107">
        <f t="shared" si="8"/>
        <v>310858</v>
      </c>
      <c r="U15" s="114">
        <f t="shared" si="12"/>
        <v>155406</v>
      </c>
    </row>
    <row r="16" spans="1:21" ht="14.25" thickBot="1" x14ac:dyDescent="0.3">
      <c r="A16" s="32">
        <v>8</v>
      </c>
      <c r="B16" s="33" t="s">
        <v>12</v>
      </c>
      <c r="C16" s="33" t="s">
        <v>60</v>
      </c>
      <c r="D16" s="33" t="s">
        <v>6</v>
      </c>
      <c r="E16" s="106">
        <f>ROUND(I16*I4,2)</f>
        <v>11.63</v>
      </c>
      <c r="F16" s="107">
        <f t="shared" si="9"/>
        <v>40700</v>
      </c>
      <c r="G16" s="107">
        <f t="shared" si="1"/>
        <v>473341.00000000006</v>
      </c>
      <c r="H16" s="33">
        <v>18.579999999999998</v>
      </c>
      <c r="I16" s="108">
        <f t="shared" si="2"/>
        <v>22.3</v>
      </c>
      <c r="J16" s="109">
        <f t="shared" si="10"/>
        <v>1949</v>
      </c>
      <c r="K16" s="109">
        <v>2001</v>
      </c>
      <c r="L16" s="109">
        <f t="shared" si="11"/>
        <v>70</v>
      </c>
      <c r="M16" s="110">
        <v>5500</v>
      </c>
      <c r="N16" s="111">
        <f t="shared" si="3"/>
        <v>52</v>
      </c>
      <c r="O16" s="112">
        <f t="shared" si="4"/>
        <v>66.857142857142861</v>
      </c>
      <c r="P16" s="113">
        <f t="shared" ref="P16:P28" si="13">ROUND(M16/100*O16,0)</f>
        <v>3677</v>
      </c>
      <c r="Q16" s="113">
        <f t="shared" si="5"/>
        <v>1823</v>
      </c>
      <c r="R16" s="113">
        <f t="shared" si="6"/>
        <v>40653</v>
      </c>
      <c r="S16" s="113">
        <f t="shared" si="7"/>
        <v>513994.00000000006</v>
      </c>
      <c r="T16" s="107">
        <f t="shared" si="8"/>
        <v>342680</v>
      </c>
      <c r="U16" s="114">
        <f t="shared" si="12"/>
        <v>171314.00000000006</v>
      </c>
    </row>
    <row r="17" spans="1:22" ht="14.25" thickBot="1" x14ac:dyDescent="0.3">
      <c r="A17" s="32">
        <v>9</v>
      </c>
      <c r="B17" s="33" t="s">
        <v>12</v>
      </c>
      <c r="C17" s="33" t="s">
        <v>60</v>
      </c>
      <c r="D17" s="33" t="s">
        <v>6</v>
      </c>
      <c r="E17" s="106">
        <f>ROUND(I17*I4,2)</f>
        <v>9.01</v>
      </c>
      <c r="F17" s="107">
        <f t="shared" si="9"/>
        <v>40700</v>
      </c>
      <c r="G17" s="107">
        <f t="shared" si="1"/>
        <v>366707</v>
      </c>
      <c r="H17" s="33">
        <v>14.4</v>
      </c>
      <c r="I17" s="108">
        <f t="shared" si="2"/>
        <v>17.28</v>
      </c>
      <c r="J17" s="109">
        <f t="shared" si="10"/>
        <v>1949</v>
      </c>
      <c r="K17" s="109">
        <v>2001</v>
      </c>
      <c r="L17" s="109">
        <f t="shared" si="11"/>
        <v>70</v>
      </c>
      <c r="M17" s="110">
        <v>5500</v>
      </c>
      <c r="N17" s="111">
        <f t="shared" si="3"/>
        <v>52</v>
      </c>
      <c r="O17" s="112">
        <f t="shared" si="4"/>
        <v>66.857142857142861</v>
      </c>
      <c r="P17" s="113">
        <f t="shared" si="13"/>
        <v>3677</v>
      </c>
      <c r="Q17" s="113">
        <f t="shared" si="5"/>
        <v>1823</v>
      </c>
      <c r="R17" s="113">
        <f t="shared" si="6"/>
        <v>31501</v>
      </c>
      <c r="S17" s="113">
        <f t="shared" si="7"/>
        <v>398208</v>
      </c>
      <c r="T17" s="107">
        <f t="shared" si="8"/>
        <v>265485</v>
      </c>
      <c r="U17" s="114">
        <f t="shared" si="12"/>
        <v>132723</v>
      </c>
    </row>
    <row r="18" spans="1:22" ht="14.25" thickBot="1" x14ac:dyDescent="0.3">
      <c r="A18" s="32">
        <v>10</v>
      </c>
      <c r="B18" s="33" t="s">
        <v>12</v>
      </c>
      <c r="C18" s="33" t="s">
        <v>60</v>
      </c>
      <c r="D18" s="33" t="s">
        <v>6</v>
      </c>
      <c r="E18" s="106">
        <f>ROUND(I18*I4,2)</f>
        <v>8.17</v>
      </c>
      <c r="F18" s="107">
        <f t="shared" si="9"/>
        <v>40700</v>
      </c>
      <c r="G18" s="107">
        <f t="shared" si="1"/>
        <v>332519</v>
      </c>
      <c r="H18" s="33">
        <v>13.05</v>
      </c>
      <c r="I18" s="108">
        <f t="shared" si="2"/>
        <v>15.66</v>
      </c>
      <c r="J18" s="109">
        <f t="shared" si="10"/>
        <v>1949</v>
      </c>
      <c r="K18" s="109">
        <v>2001</v>
      </c>
      <c r="L18" s="109">
        <f t="shared" si="11"/>
        <v>70</v>
      </c>
      <c r="M18" s="110">
        <v>5500</v>
      </c>
      <c r="N18" s="111">
        <f t="shared" si="3"/>
        <v>52</v>
      </c>
      <c r="O18" s="112">
        <f t="shared" si="4"/>
        <v>66.857142857142861</v>
      </c>
      <c r="P18" s="113">
        <f t="shared" si="13"/>
        <v>3677</v>
      </c>
      <c r="Q18" s="113">
        <f t="shared" si="5"/>
        <v>1823</v>
      </c>
      <c r="R18" s="113">
        <f t="shared" si="6"/>
        <v>28548</v>
      </c>
      <c r="S18" s="113">
        <f t="shared" si="7"/>
        <v>361067</v>
      </c>
      <c r="T18" s="107">
        <f t="shared" si="8"/>
        <v>240723</v>
      </c>
      <c r="U18" s="114">
        <f t="shared" si="12"/>
        <v>120344</v>
      </c>
    </row>
    <row r="19" spans="1:22" ht="14.25" thickBot="1" x14ac:dyDescent="0.3">
      <c r="A19" s="32">
        <v>311</v>
      </c>
      <c r="B19" s="33" t="s">
        <v>13</v>
      </c>
      <c r="C19" s="33" t="s">
        <v>60</v>
      </c>
      <c r="D19" s="33" t="s">
        <v>6</v>
      </c>
      <c r="E19" s="106">
        <f>ROUND(I19*I4,2)</f>
        <v>11.04</v>
      </c>
      <c r="F19" s="107">
        <f t="shared" si="9"/>
        <v>40700</v>
      </c>
      <c r="G19" s="107">
        <f t="shared" si="1"/>
        <v>449327.99999999994</v>
      </c>
      <c r="H19" s="33">
        <v>17.649999999999999</v>
      </c>
      <c r="I19" s="108">
        <f t="shared" si="2"/>
        <v>21.18</v>
      </c>
      <c r="J19" s="109">
        <f t="shared" si="10"/>
        <v>1949</v>
      </c>
      <c r="K19" s="109">
        <v>2001</v>
      </c>
      <c r="L19" s="109">
        <f t="shared" si="11"/>
        <v>70</v>
      </c>
      <c r="M19" s="110">
        <v>5500</v>
      </c>
      <c r="N19" s="111">
        <f t="shared" si="3"/>
        <v>52</v>
      </c>
      <c r="O19" s="112">
        <f t="shared" si="4"/>
        <v>66.857142857142861</v>
      </c>
      <c r="P19" s="113">
        <f t="shared" si="13"/>
        <v>3677</v>
      </c>
      <c r="Q19" s="113">
        <f t="shared" si="5"/>
        <v>1823</v>
      </c>
      <c r="R19" s="113">
        <f t="shared" si="6"/>
        <v>38611</v>
      </c>
      <c r="S19" s="113">
        <f t="shared" si="7"/>
        <v>487938.99999999994</v>
      </c>
      <c r="T19" s="107">
        <f t="shared" si="8"/>
        <v>325309</v>
      </c>
      <c r="U19" s="114">
        <f t="shared" si="12"/>
        <v>162629.99999999994</v>
      </c>
    </row>
    <row r="20" spans="1:22" ht="14.25" thickBot="1" x14ac:dyDescent="0.3">
      <c r="A20" s="32">
        <v>312</v>
      </c>
      <c r="B20" s="33" t="s">
        <v>13</v>
      </c>
      <c r="C20" s="33" t="s">
        <v>60</v>
      </c>
      <c r="D20" s="33" t="s">
        <v>6</v>
      </c>
      <c r="E20" s="106">
        <f>ROUND(I20*I4,2)</f>
        <v>11.63</v>
      </c>
      <c r="F20" s="107">
        <f t="shared" si="9"/>
        <v>40700</v>
      </c>
      <c r="G20" s="107">
        <f t="shared" si="1"/>
        <v>473341.00000000006</v>
      </c>
      <c r="H20" s="33">
        <v>18.579999999999998</v>
      </c>
      <c r="I20" s="108">
        <f t="shared" si="2"/>
        <v>22.3</v>
      </c>
      <c r="J20" s="109">
        <f t="shared" si="10"/>
        <v>1949</v>
      </c>
      <c r="K20" s="109">
        <v>2001</v>
      </c>
      <c r="L20" s="109">
        <f t="shared" si="11"/>
        <v>70</v>
      </c>
      <c r="M20" s="110">
        <v>5500</v>
      </c>
      <c r="N20" s="111">
        <f t="shared" si="3"/>
        <v>52</v>
      </c>
      <c r="O20" s="112">
        <f t="shared" si="4"/>
        <v>66.857142857142861</v>
      </c>
      <c r="P20" s="113">
        <f t="shared" si="13"/>
        <v>3677</v>
      </c>
      <c r="Q20" s="113">
        <f t="shared" si="5"/>
        <v>1823</v>
      </c>
      <c r="R20" s="113">
        <f t="shared" si="6"/>
        <v>40653</v>
      </c>
      <c r="S20" s="113">
        <f t="shared" si="7"/>
        <v>513994.00000000006</v>
      </c>
      <c r="T20" s="107">
        <f t="shared" si="8"/>
        <v>342680</v>
      </c>
      <c r="U20" s="114">
        <f t="shared" si="12"/>
        <v>171314.00000000006</v>
      </c>
    </row>
    <row r="21" spans="1:22" ht="14.25" thickBot="1" x14ac:dyDescent="0.3">
      <c r="A21" s="32">
        <v>313</v>
      </c>
      <c r="B21" s="33" t="s">
        <v>13</v>
      </c>
      <c r="C21" s="33" t="s">
        <v>60</v>
      </c>
      <c r="D21" s="33" t="s">
        <v>6</v>
      </c>
      <c r="E21" s="106">
        <f>ROUND(I21*I4,2)</f>
        <v>9.01</v>
      </c>
      <c r="F21" s="107">
        <f t="shared" si="9"/>
        <v>40700</v>
      </c>
      <c r="G21" s="107">
        <f t="shared" si="1"/>
        <v>366707</v>
      </c>
      <c r="H21" s="33">
        <v>14.4</v>
      </c>
      <c r="I21" s="108">
        <f t="shared" si="2"/>
        <v>17.28</v>
      </c>
      <c r="J21" s="109">
        <f t="shared" si="10"/>
        <v>1949</v>
      </c>
      <c r="K21" s="109">
        <v>2001</v>
      </c>
      <c r="L21" s="109">
        <f t="shared" si="11"/>
        <v>70</v>
      </c>
      <c r="M21" s="110">
        <v>5500</v>
      </c>
      <c r="N21" s="111">
        <f t="shared" si="3"/>
        <v>52</v>
      </c>
      <c r="O21" s="112">
        <f t="shared" si="4"/>
        <v>66.857142857142861</v>
      </c>
      <c r="P21" s="113">
        <f t="shared" si="13"/>
        <v>3677</v>
      </c>
      <c r="Q21" s="113">
        <f t="shared" si="5"/>
        <v>1823</v>
      </c>
      <c r="R21" s="113">
        <f t="shared" si="6"/>
        <v>31501</v>
      </c>
      <c r="S21" s="113">
        <f t="shared" si="7"/>
        <v>398208</v>
      </c>
      <c r="T21" s="107">
        <f t="shared" si="8"/>
        <v>265485</v>
      </c>
      <c r="U21" s="114">
        <f t="shared" si="12"/>
        <v>132723</v>
      </c>
    </row>
    <row r="22" spans="1:22" ht="14.25" thickBot="1" x14ac:dyDescent="0.3">
      <c r="A22" s="32">
        <v>314</v>
      </c>
      <c r="B22" s="33" t="s">
        <v>13</v>
      </c>
      <c r="C22" s="33" t="s">
        <v>60</v>
      </c>
      <c r="D22" s="33" t="s">
        <v>6</v>
      </c>
      <c r="E22" s="106">
        <f>ROUND(I22*I4,2)</f>
        <v>8.17</v>
      </c>
      <c r="F22" s="107">
        <f t="shared" si="9"/>
        <v>40700</v>
      </c>
      <c r="G22" s="107">
        <f t="shared" si="1"/>
        <v>332519</v>
      </c>
      <c r="H22" s="33">
        <v>13.05</v>
      </c>
      <c r="I22" s="108">
        <f t="shared" si="2"/>
        <v>15.66</v>
      </c>
      <c r="J22" s="109">
        <f t="shared" si="10"/>
        <v>1949</v>
      </c>
      <c r="K22" s="109">
        <v>2001</v>
      </c>
      <c r="L22" s="109">
        <f t="shared" si="11"/>
        <v>70</v>
      </c>
      <c r="M22" s="110">
        <v>5500</v>
      </c>
      <c r="N22" s="111">
        <f t="shared" si="3"/>
        <v>52</v>
      </c>
      <c r="O22" s="112">
        <f t="shared" si="4"/>
        <v>66.857142857142861</v>
      </c>
      <c r="P22" s="113">
        <f t="shared" si="13"/>
        <v>3677</v>
      </c>
      <c r="Q22" s="113">
        <f t="shared" si="5"/>
        <v>1823</v>
      </c>
      <c r="R22" s="113">
        <f t="shared" si="6"/>
        <v>28548</v>
      </c>
      <c r="S22" s="113">
        <f t="shared" si="7"/>
        <v>361067</v>
      </c>
      <c r="T22" s="107">
        <f t="shared" si="8"/>
        <v>240723</v>
      </c>
      <c r="U22" s="114">
        <f t="shared" si="12"/>
        <v>120344</v>
      </c>
    </row>
    <row r="23" spans="1:22" ht="14.25" thickBot="1" x14ac:dyDescent="0.3">
      <c r="A23" s="32">
        <v>15</v>
      </c>
      <c r="B23" s="33" t="s">
        <v>14</v>
      </c>
      <c r="C23" s="33" t="s">
        <v>60</v>
      </c>
      <c r="D23" s="33" t="s">
        <v>6</v>
      </c>
      <c r="E23" s="106">
        <f>ROUND(I23*I4,2)</f>
        <v>11.04</v>
      </c>
      <c r="F23" s="107">
        <f t="shared" si="9"/>
        <v>40700</v>
      </c>
      <c r="G23" s="107">
        <f t="shared" si="1"/>
        <v>449327.99999999994</v>
      </c>
      <c r="H23" s="33">
        <v>17.649999999999999</v>
      </c>
      <c r="I23" s="108">
        <f t="shared" si="2"/>
        <v>21.18</v>
      </c>
      <c r="J23" s="109">
        <f t="shared" si="10"/>
        <v>1949</v>
      </c>
      <c r="K23" s="109">
        <v>2001</v>
      </c>
      <c r="L23" s="109">
        <f t="shared" si="11"/>
        <v>70</v>
      </c>
      <c r="M23" s="110">
        <v>5500</v>
      </c>
      <c r="N23" s="111">
        <f t="shared" si="3"/>
        <v>52</v>
      </c>
      <c r="O23" s="112">
        <f t="shared" si="4"/>
        <v>66.857142857142861</v>
      </c>
      <c r="P23" s="113">
        <f t="shared" si="13"/>
        <v>3677</v>
      </c>
      <c r="Q23" s="113">
        <f t="shared" si="5"/>
        <v>1823</v>
      </c>
      <c r="R23" s="113">
        <f t="shared" si="6"/>
        <v>38611</v>
      </c>
      <c r="S23" s="113">
        <f t="shared" si="7"/>
        <v>487938.99999999994</v>
      </c>
      <c r="T23" s="107">
        <f t="shared" si="8"/>
        <v>325309</v>
      </c>
      <c r="U23" s="114">
        <f t="shared" si="12"/>
        <v>162629.99999999994</v>
      </c>
    </row>
    <row r="24" spans="1:22" ht="14.25" thickBot="1" x14ac:dyDescent="0.3">
      <c r="A24" s="41">
        <v>16</v>
      </c>
      <c r="B24" s="1" t="s">
        <v>14</v>
      </c>
      <c r="C24" s="33" t="s">
        <v>60</v>
      </c>
      <c r="D24" s="1" t="s">
        <v>7</v>
      </c>
      <c r="E24" s="106">
        <f>ROUND(I24*I4,2)</f>
        <v>11.63</v>
      </c>
      <c r="F24" s="107">
        <f t="shared" si="9"/>
        <v>40700</v>
      </c>
      <c r="G24" s="107">
        <f t="shared" si="1"/>
        <v>473341.00000000006</v>
      </c>
      <c r="H24" s="1">
        <v>18.579999999999998</v>
      </c>
      <c r="I24" s="108">
        <f>ROUND(H24*1.2,2)</f>
        <v>22.3</v>
      </c>
      <c r="J24" s="109">
        <f t="shared" si="10"/>
        <v>1949</v>
      </c>
      <c r="K24" s="109">
        <v>2001</v>
      </c>
      <c r="L24" s="109">
        <f t="shared" si="11"/>
        <v>70</v>
      </c>
      <c r="M24" s="110">
        <v>5500</v>
      </c>
      <c r="N24" s="111">
        <f t="shared" si="3"/>
        <v>52</v>
      </c>
      <c r="O24" s="112">
        <f t="shared" si="4"/>
        <v>66.857142857142861</v>
      </c>
      <c r="P24" s="113">
        <f t="shared" si="13"/>
        <v>3677</v>
      </c>
      <c r="Q24" s="113">
        <f t="shared" si="5"/>
        <v>1823</v>
      </c>
      <c r="R24" s="113">
        <f t="shared" si="6"/>
        <v>40653</v>
      </c>
      <c r="S24" s="113">
        <f t="shared" si="7"/>
        <v>513994.00000000006</v>
      </c>
      <c r="T24" s="107">
        <v>0</v>
      </c>
      <c r="U24" s="114">
        <f t="shared" si="12"/>
        <v>513994.00000000006</v>
      </c>
    </row>
    <row r="25" spans="1:22" ht="14.25" thickBot="1" x14ac:dyDescent="0.3">
      <c r="A25" s="32">
        <v>17</v>
      </c>
      <c r="B25" s="33" t="s">
        <v>14</v>
      </c>
      <c r="C25" s="33" t="s">
        <v>60</v>
      </c>
      <c r="D25" s="33" t="s">
        <v>6</v>
      </c>
      <c r="E25" s="106">
        <f>ROUND(I25*I4,2)</f>
        <v>9.01</v>
      </c>
      <c r="F25" s="107">
        <f t="shared" si="9"/>
        <v>40700</v>
      </c>
      <c r="G25" s="107">
        <f t="shared" si="1"/>
        <v>366707</v>
      </c>
      <c r="H25" s="33">
        <v>14.4</v>
      </c>
      <c r="I25" s="108">
        <f t="shared" si="2"/>
        <v>17.28</v>
      </c>
      <c r="J25" s="109">
        <f t="shared" si="10"/>
        <v>1949</v>
      </c>
      <c r="K25" s="109">
        <v>2001</v>
      </c>
      <c r="L25" s="109">
        <f t="shared" si="11"/>
        <v>70</v>
      </c>
      <c r="M25" s="110">
        <v>5500</v>
      </c>
      <c r="N25" s="111">
        <f t="shared" si="3"/>
        <v>52</v>
      </c>
      <c r="O25" s="112">
        <f t="shared" si="4"/>
        <v>66.857142857142861</v>
      </c>
      <c r="P25" s="113">
        <f t="shared" si="13"/>
        <v>3677</v>
      </c>
      <c r="Q25" s="113">
        <f t="shared" si="5"/>
        <v>1823</v>
      </c>
      <c r="R25" s="113">
        <f t="shared" si="6"/>
        <v>31501</v>
      </c>
      <c r="S25" s="113">
        <f t="shared" si="7"/>
        <v>398208</v>
      </c>
      <c r="T25" s="107">
        <f t="shared" si="8"/>
        <v>265485</v>
      </c>
      <c r="U25" s="114">
        <f t="shared" si="12"/>
        <v>132723</v>
      </c>
    </row>
    <row r="26" spans="1:22" ht="14.25" thickBot="1" x14ac:dyDescent="0.3">
      <c r="A26" s="32">
        <v>18</v>
      </c>
      <c r="B26" s="33" t="s">
        <v>14</v>
      </c>
      <c r="C26" s="33" t="s">
        <v>60</v>
      </c>
      <c r="D26" s="33" t="s">
        <v>6</v>
      </c>
      <c r="E26" s="106">
        <f>ROUND(I26*I4,2)</f>
        <v>8.17</v>
      </c>
      <c r="F26" s="107">
        <f t="shared" si="9"/>
        <v>40700</v>
      </c>
      <c r="G26" s="107">
        <f t="shared" si="1"/>
        <v>332519</v>
      </c>
      <c r="H26" s="33">
        <v>13.05</v>
      </c>
      <c r="I26" s="108">
        <f t="shared" si="2"/>
        <v>15.66</v>
      </c>
      <c r="J26" s="109">
        <f t="shared" si="10"/>
        <v>1949</v>
      </c>
      <c r="K26" s="109">
        <v>2001</v>
      </c>
      <c r="L26" s="109">
        <f t="shared" si="11"/>
        <v>70</v>
      </c>
      <c r="M26" s="110">
        <v>5500</v>
      </c>
      <c r="N26" s="111">
        <f t="shared" si="3"/>
        <v>52</v>
      </c>
      <c r="O26" s="112">
        <f t="shared" si="4"/>
        <v>66.857142857142861</v>
      </c>
      <c r="P26" s="113">
        <f t="shared" si="13"/>
        <v>3677</v>
      </c>
      <c r="Q26" s="113">
        <f t="shared" si="5"/>
        <v>1823</v>
      </c>
      <c r="R26" s="113">
        <f t="shared" si="6"/>
        <v>28548</v>
      </c>
      <c r="S26" s="113">
        <f t="shared" si="7"/>
        <v>361067</v>
      </c>
      <c r="T26" s="107">
        <f t="shared" si="8"/>
        <v>240723</v>
      </c>
      <c r="U26" s="114">
        <f t="shared" si="12"/>
        <v>120344</v>
      </c>
    </row>
    <row r="27" spans="1:22" ht="14.25" thickBot="1" x14ac:dyDescent="0.3">
      <c r="A27" s="41">
        <v>19</v>
      </c>
      <c r="B27" s="1" t="s">
        <v>15</v>
      </c>
      <c r="C27" s="33" t="s">
        <v>60</v>
      </c>
      <c r="D27" s="1" t="s">
        <v>7</v>
      </c>
      <c r="E27" s="106">
        <f>ROUND(I27*I4,2)</f>
        <v>16.059999999999999</v>
      </c>
      <c r="F27" s="107">
        <f t="shared" si="9"/>
        <v>40700</v>
      </c>
      <c r="G27" s="107">
        <f t="shared" si="1"/>
        <v>653642</v>
      </c>
      <c r="H27" s="1">
        <v>25.66</v>
      </c>
      <c r="I27" s="108">
        <f t="shared" si="2"/>
        <v>30.79</v>
      </c>
      <c r="J27" s="109">
        <f t="shared" si="10"/>
        <v>1949</v>
      </c>
      <c r="K27" s="109">
        <v>2001</v>
      </c>
      <c r="L27" s="109">
        <f t="shared" si="11"/>
        <v>70</v>
      </c>
      <c r="M27" s="110">
        <v>5500</v>
      </c>
      <c r="N27" s="111">
        <f t="shared" si="3"/>
        <v>52</v>
      </c>
      <c r="O27" s="112">
        <f t="shared" si="4"/>
        <v>66.857142857142861</v>
      </c>
      <c r="P27" s="113">
        <f t="shared" si="13"/>
        <v>3677</v>
      </c>
      <c r="Q27" s="113">
        <f t="shared" si="5"/>
        <v>1823</v>
      </c>
      <c r="R27" s="113">
        <f t="shared" si="6"/>
        <v>56130</v>
      </c>
      <c r="S27" s="113">
        <f t="shared" si="7"/>
        <v>709772</v>
      </c>
      <c r="T27" s="107">
        <v>0</v>
      </c>
      <c r="U27" s="114">
        <f t="shared" si="12"/>
        <v>709772</v>
      </c>
    </row>
    <row r="28" spans="1:22" ht="14.25" thickBot="1" x14ac:dyDescent="0.3">
      <c r="A28" s="58">
        <v>20</v>
      </c>
      <c r="B28" s="59" t="s">
        <v>15</v>
      </c>
      <c r="C28" s="33" t="s">
        <v>60</v>
      </c>
      <c r="D28" s="59" t="s">
        <v>7</v>
      </c>
      <c r="E28" s="106">
        <f>ROUND(I28*I4,2)</f>
        <v>22</v>
      </c>
      <c r="F28" s="107">
        <f t="shared" si="9"/>
        <v>40700</v>
      </c>
      <c r="G28" s="107">
        <f t="shared" si="1"/>
        <v>895400</v>
      </c>
      <c r="H28" s="59">
        <v>35.15</v>
      </c>
      <c r="I28" s="108">
        <f t="shared" si="2"/>
        <v>42.18</v>
      </c>
      <c r="J28" s="109">
        <f t="shared" si="10"/>
        <v>1949</v>
      </c>
      <c r="K28" s="109">
        <v>2001</v>
      </c>
      <c r="L28" s="109">
        <f t="shared" si="11"/>
        <v>70</v>
      </c>
      <c r="M28" s="110">
        <v>5500</v>
      </c>
      <c r="N28" s="111">
        <f t="shared" si="3"/>
        <v>52</v>
      </c>
      <c r="O28" s="112">
        <f t="shared" si="4"/>
        <v>66.857142857142861</v>
      </c>
      <c r="P28" s="113">
        <f t="shared" si="13"/>
        <v>3677</v>
      </c>
      <c r="Q28" s="113">
        <f t="shared" si="5"/>
        <v>1823</v>
      </c>
      <c r="R28" s="113">
        <f t="shared" si="6"/>
        <v>76894</v>
      </c>
      <c r="S28" s="113">
        <f t="shared" si="7"/>
        <v>972294</v>
      </c>
      <c r="T28" s="107">
        <v>0</v>
      </c>
      <c r="U28" s="114">
        <f t="shared" si="12"/>
        <v>972294</v>
      </c>
    </row>
    <row r="29" spans="1:22" ht="14.25" thickBot="1" x14ac:dyDescent="0.3">
      <c r="A29" s="105"/>
      <c r="B29" s="118" t="s">
        <v>8</v>
      </c>
      <c r="C29" s="37"/>
      <c r="D29" s="116"/>
      <c r="E29" s="118">
        <f>SUM(E8:E28)</f>
        <v>303.09999999999997</v>
      </c>
      <c r="F29" s="119"/>
      <c r="G29" s="119"/>
      <c r="H29" s="117"/>
      <c r="I29" s="120">
        <f>SUM(I8:I28)</f>
        <v>581.24000000000012</v>
      </c>
      <c r="J29" s="109">
        <f t="shared" si="10"/>
        <v>1949</v>
      </c>
      <c r="K29" s="109">
        <v>0</v>
      </c>
      <c r="L29" s="109"/>
      <c r="M29" s="110"/>
      <c r="N29" s="111"/>
      <c r="O29" s="112">
        <f t="shared" si="4"/>
        <v>0</v>
      </c>
      <c r="P29" s="113">
        <f t="shared" ref="P29:P30" si="14">M29/100*O29</f>
        <v>0</v>
      </c>
      <c r="Q29" s="113">
        <f t="shared" si="5"/>
        <v>0</v>
      </c>
      <c r="R29" s="113">
        <f t="shared" si="6"/>
        <v>0</v>
      </c>
      <c r="S29" s="121">
        <f>SUM(S8:S28)</f>
        <v>13395767</v>
      </c>
      <c r="T29" s="122">
        <f>SUM(T8:T28)</f>
        <v>4926325</v>
      </c>
      <c r="U29" s="123">
        <f>SUM(U8:U28)</f>
        <v>8469442</v>
      </c>
      <c r="V29" s="124"/>
    </row>
    <row r="30" spans="1:22" ht="13.5" x14ac:dyDescent="0.25">
      <c r="A30" s="89"/>
      <c r="B30" s="125"/>
      <c r="C30" s="126"/>
      <c r="D30" s="125"/>
      <c r="E30" s="125"/>
      <c r="F30" s="127"/>
      <c r="G30" s="127"/>
      <c r="H30" s="125"/>
      <c r="I30" s="128">
        <v>0</v>
      </c>
      <c r="J30" s="109">
        <f t="shared" si="10"/>
        <v>1949</v>
      </c>
      <c r="K30" s="129">
        <v>0</v>
      </c>
      <c r="L30" s="109"/>
      <c r="M30" s="110"/>
      <c r="N30" s="130"/>
      <c r="O30" s="131">
        <f t="shared" si="4"/>
        <v>0</v>
      </c>
      <c r="P30" s="91">
        <f t="shared" si="14"/>
        <v>0</v>
      </c>
      <c r="Q30" s="91">
        <f t="shared" si="5"/>
        <v>0</v>
      </c>
      <c r="R30" s="91">
        <f t="shared" si="6"/>
        <v>0</v>
      </c>
      <c r="S30" s="91">
        <f t="shared" ref="S30" si="15">ROUND((I30*M30),0)</f>
        <v>0</v>
      </c>
      <c r="T30" s="132"/>
      <c r="U30" s="92"/>
    </row>
    <row r="31" spans="1:22" x14ac:dyDescent="0.2">
      <c r="K31" s="133"/>
      <c r="L31" s="133"/>
      <c r="M31" s="133"/>
      <c r="N31" s="134"/>
      <c r="O31" s="133"/>
      <c r="P31" s="133"/>
      <c r="Q31" s="135"/>
      <c r="R31" s="133"/>
      <c r="S31" s="136"/>
      <c r="T31" s="137"/>
    </row>
    <row r="32" spans="1:22" x14ac:dyDescent="0.2">
      <c r="K32" s="133"/>
      <c r="L32" s="133"/>
      <c r="M32" s="133"/>
      <c r="N32" s="133"/>
      <c r="O32" s="133"/>
      <c r="P32" s="133"/>
      <c r="Q32" s="135"/>
      <c r="R32" s="133"/>
      <c r="S32" s="136"/>
      <c r="T32" s="137"/>
      <c r="U32" s="80">
        <f>U29*348/100</f>
        <v>29473658.16</v>
      </c>
    </row>
    <row r="33" spans="11:20" x14ac:dyDescent="0.2">
      <c r="K33" s="133"/>
      <c r="L33" s="133"/>
      <c r="M33" s="133"/>
      <c r="N33" s="133"/>
      <c r="O33" s="133"/>
      <c r="P33" s="133"/>
      <c r="Q33" s="135"/>
      <c r="R33" s="133"/>
      <c r="S33" s="136"/>
      <c r="T33" s="137"/>
    </row>
    <row r="34" spans="11:20" x14ac:dyDescent="0.2">
      <c r="K34" s="133"/>
      <c r="L34" s="133"/>
      <c r="M34" s="133"/>
      <c r="N34" s="133"/>
      <c r="O34" s="133"/>
      <c r="P34" s="133"/>
      <c r="Q34" s="135"/>
      <c r="R34" s="133"/>
      <c r="S34" s="136"/>
      <c r="T34" s="137"/>
    </row>
    <row r="35" spans="11:20" x14ac:dyDescent="0.2">
      <c r="K35" s="133"/>
      <c r="L35" s="133"/>
      <c r="M35" s="133"/>
      <c r="N35" s="133"/>
      <c r="O35" s="133"/>
      <c r="P35" s="133"/>
      <c r="Q35" s="135"/>
      <c r="R35" s="133"/>
      <c r="S35" s="136"/>
      <c r="T35" s="137"/>
    </row>
    <row r="36" spans="11:20" x14ac:dyDescent="0.2">
      <c r="K36" s="133"/>
      <c r="L36" s="133"/>
      <c r="M36" s="133"/>
      <c r="N36" s="133"/>
      <c r="O36" s="133"/>
      <c r="P36" s="133"/>
      <c r="Q36" s="133"/>
      <c r="R36" s="133"/>
      <c r="S36" s="133"/>
      <c r="T36" s="137"/>
    </row>
    <row r="37" spans="11:20" x14ac:dyDescent="0.2">
      <c r="K37" s="133"/>
      <c r="L37" s="133"/>
      <c r="M37" s="133"/>
      <c r="N37" s="133"/>
      <c r="O37" s="133"/>
      <c r="P37" s="133"/>
      <c r="Q37" s="133"/>
      <c r="R37" s="133"/>
      <c r="S37" s="133"/>
      <c r="T37" s="137"/>
    </row>
    <row r="38" spans="11:20" x14ac:dyDescent="0.2">
      <c r="K38" s="133"/>
      <c r="L38" s="133"/>
      <c r="M38" s="133"/>
      <c r="N38" s="133"/>
      <c r="O38" s="133"/>
      <c r="P38" s="133"/>
      <c r="Q38" s="133"/>
      <c r="R38" s="133"/>
      <c r="S38" s="133"/>
      <c r="T38" s="137"/>
    </row>
    <row r="39" spans="11:20" x14ac:dyDescent="0.2">
      <c r="K39" s="133"/>
      <c r="L39" s="133"/>
      <c r="M39" s="133"/>
      <c r="N39" s="133"/>
      <c r="O39" s="133"/>
      <c r="P39" s="133"/>
      <c r="Q39" s="133"/>
      <c r="R39" s="133"/>
      <c r="S39" s="133"/>
      <c r="T39" s="137"/>
    </row>
    <row r="40" spans="11:20" x14ac:dyDescent="0.2">
      <c r="K40" s="133"/>
      <c r="L40" s="133"/>
      <c r="M40" s="133"/>
      <c r="N40" s="133"/>
      <c r="O40" s="133"/>
      <c r="P40" s="133"/>
      <c r="Q40" s="133"/>
      <c r="R40" s="133"/>
      <c r="S40" s="133"/>
      <c r="T40" s="137"/>
    </row>
    <row r="41" spans="11:20" x14ac:dyDescent="0.2">
      <c r="K41" s="133"/>
      <c r="L41" s="133"/>
      <c r="M41" s="133"/>
      <c r="N41" s="133"/>
      <c r="O41" s="133"/>
      <c r="P41" s="133"/>
      <c r="Q41" s="133"/>
      <c r="R41" s="133"/>
      <c r="S41" s="133"/>
      <c r="T41" s="137"/>
    </row>
    <row r="42" spans="11:20" x14ac:dyDescent="0.2">
      <c r="K42" s="133"/>
      <c r="L42" s="133"/>
      <c r="M42" s="133"/>
      <c r="N42" s="133"/>
      <c r="O42" s="133"/>
      <c r="P42" s="133"/>
      <c r="Q42" s="133"/>
      <c r="R42" s="133"/>
      <c r="S42" s="133"/>
      <c r="T42" s="137"/>
    </row>
    <row r="43" spans="11:20" x14ac:dyDescent="0.2">
      <c r="K43" s="133"/>
      <c r="L43" s="133"/>
      <c r="M43" s="133"/>
      <c r="N43" s="133"/>
      <c r="O43" s="133"/>
      <c r="P43" s="133"/>
      <c r="Q43" s="133"/>
      <c r="R43" s="133"/>
      <c r="S43" s="133"/>
      <c r="T43" s="137"/>
    </row>
    <row r="44" spans="11:20" x14ac:dyDescent="0.2">
      <c r="K44" s="133"/>
      <c r="L44" s="133"/>
      <c r="M44" s="133"/>
      <c r="N44" s="133"/>
      <c r="O44" s="133"/>
      <c r="P44" s="133"/>
      <c r="Q44" s="133"/>
      <c r="R44" s="133"/>
      <c r="S44" s="133"/>
      <c r="T44" s="137"/>
    </row>
    <row r="45" spans="11:20" x14ac:dyDescent="0.2">
      <c r="K45" s="133"/>
      <c r="L45" s="133"/>
      <c r="M45" s="133"/>
      <c r="N45" s="133"/>
      <c r="O45" s="133"/>
      <c r="P45" s="133"/>
      <c r="Q45" s="133"/>
      <c r="R45" s="133"/>
      <c r="S45" s="133"/>
      <c r="T45" s="137"/>
    </row>
    <row r="46" spans="11:20" x14ac:dyDescent="0.2">
      <c r="K46" s="133"/>
      <c r="L46" s="133"/>
      <c r="M46" s="133"/>
      <c r="N46" s="133"/>
      <c r="O46" s="133"/>
      <c r="P46" s="133"/>
      <c r="Q46" s="133"/>
      <c r="R46" s="133"/>
      <c r="S46" s="133"/>
      <c r="T46" s="137"/>
    </row>
    <row r="47" spans="11:20" x14ac:dyDescent="0.2">
      <c r="K47" s="133"/>
      <c r="L47" s="138"/>
      <c r="M47" s="138"/>
      <c r="N47" s="138"/>
      <c r="O47" s="139"/>
      <c r="P47" s="133"/>
      <c r="Q47" s="133"/>
      <c r="R47" s="133"/>
      <c r="S47" s="133"/>
      <c r="T47" s="137"/>
    </row>
    <row r="48" spans="11:20" x14ac:dyDescent="0.2">
      <c r="K48" s="133"/>
      <c r="L48" s="136"/>
      <c r="M48" s="133"/>
      <c r="N48" s="136"/>
      <c r="O48" s="133"/>
      <c r="P48" s="133"/>
      <c r="Q48" s="133"/>
      <c r="R48" s="133"/>
      <c r="S48" s="133"/>
      <c r="T48" s="137"/>
    </row>
    <row r="49" spans="11:20" x14ac:dyDescent="0.2">
      <c r="K49" s="133"/>
      <c r="L49" s="136"/>
      <c r="M49" s="136"/>
      <c r="N49" s="136"/>
      <c r="O49" s="133"/>
      <c r="P49" s="133"/>
      <c r="Q49" s="133"/>
      <c r="R49" s="133"/>
      <c r="S49" s="133"/>
      <c r="T49" s="137"/>
    </row>
    <row r="50" spans="11:20" x14ac:dyDescent="0.2">
      <c r="K50" s="133"/>
      <c r="L50" s="136"/>
      <c r="M50" s="136"/>
      <c r="N50" s="136"/>
      <c r="O50" s="133"/>
      <c r="P50" s="133"/>
      <c r="Q50" s="133"/>
      <c r="R50" s="133"/>
      <c r="S50" s="133"/>
      <c r="T50" s="137"/>
    </row>
    <row r="51" spans="11:20" x14ac:dyDescent="0.2">
      <c r="K51" s="133"/>
      <c r="L51" s="136"/>
      <c r="M51" s="140"/>
      <c r="N51" s="136"/>
      <c r="O51" s="133"/>
      <c r="P51" s="133"/>
      <c r="Q51" s="133"/>
      <c r="R51" s="133"/>
      <c r="S51" s="133"/>
      <c r="T51" s="137"/>
    </row>
    <row r="52" spans="11:20" x14ac:dyDescent="0.2">
      <c r="K52" s="133"/>
      <c r="L52" s="136"/>
      <c r="M52" s="136"/>
      <c r="N52" s="136"/>
      <c r="O52" s="133"/>
      <c r="P52" s="133"/>
      <c r="Q52" s="133"/>
      <c r="R52" s="133"/>
      <c r="S52" s="133"/>
      <c r="T52" s="137"/>
    </row>
    <row r="53" spans="11:20" x14ac:dyDescent="0.2">
      <c r="K53" s="133"/>
      <c r="L53" s="136"/>
      <c r="M53" s="136"/>
      <c r="N53" s="136"/>
      <c r="O53" s="133"/>
      <c r="P53" s="133"/>
      <c r="Q53" s="133"/>
      <c r="R53" s="133"/>
      <c r="S53" s="133"/>
      <c r="T53" s="137"/>
    </row>
    <row r="54" spans="11:20" x14ac:dyDescent="0.2">
      <c r="K54" s="133"/>
      <c r="L54" s="136"/>
      <c r="M54" s="136"/>
      <c r="N54" s="136"/>
      <c r="O54" s="133"/>
      <c r="P54" s="133"/>
      <c r="Q54" s="133"/>
      <c r="R54" s="133"/>
      <c r="S54" s="133"/>
      <c r="T54" s="137"/>
    </row>
    <row r="55" spans="11:20" x14ac:dyDescent="0.2">
      <c r="K55" s="133"/>
      <c r="L55" s="136"/>
      <c r="M55" s="136"/>
      <c r="N55" s="136"/>
      <c r="O55" s="133"/>
      <c r="P55" s="133"/>
      <c r="Q55" s="133"/>
      <c r="R55" s="133"/>
      <c r="S55" s="133"/>
      <c r="T55" s="137"/>
    </row>
    <row r="56" spans="11:20" x14ac:dyDescent="0.2">
      <c r="K56" s="133"/>
      <c r="L56" s="136"/>
      <c r="M56" s="136"/>
      <c r="N56" s="136"/>
      <c r="O56" s="133"/>
      <c r="P56" s="133"/>
      <c r="Q56" s="133"/>
      <c r="R56" s="133"/>
      <c r="S56" s="133"/>
      <c r="T56" s="137"/>
    </row>
    <row r="57" spans="11:20" x14ac:dyDescent="0.2">
      <c r="K57" s="133"/>
      <c r="L57" s="136"/>
      <c r="M57" s="136"/>
      <c r="N57" s="136"/>
      <c r="O57" s="133"/>
      <c r="P57" s="133"/>
      <c r="Q57" s="133"/>
      <c r="R57" s="133"/>
      <c r="S57" s="133"/>
      <c r="T57" s="137"/>
    </row>
    <row r="58" spans="11:20" x14ac:dyDescent="0.2">
      <c r="K58" s="133"/>
      <c r="L58" s="133"/>
      <c r="M58" s="133"/>
      <c r="N58" s="133"/>
      <c r="O58" s="133"/>
      <c r="P58" s="133"/>
      <c r="Q58" s="133"/>
      <c r="R58" s="133"/>
      <c r="S58" s="133"/>
      <c r="T58" s="137"/>
    </row>
    <row r="59" spans="11:20" x14ac:dyDescent="0.2">
      <c r="K59" s="133"/>
      <c r="L59" s="133"/>
      <c r="M59" s="133"/>
      <c r="N59" s="133"/>
      <c r="O59" s="133"/>
      <c r="P59" s="133"/>
      <c r="Q59" s="133"/>
      <c r="R59" s="133"/>
      <c r="S59" s="133"/>
      <c r="T59" s="137"/>
    </row>
    <row r="60" spans="11:20" x14ac:dyDescent="0.2">
      <c r="K60" s="133"/>
      <c r="L60" s="133"/>
      <c r="M60" s="133"/>
      <c r="N60" s="133"/>
      <c r="O60" s="133"/>
      <c r="P60" s="133"/>
      <c r="Q60" s="133"/>
      <c r="R60" s="133"/>
      <c r="S60" s="133"/>
      <c r="T60" s="137"/>
    </row>
    <row r="61" spans="11:20" x14ac:dyDescent="0.2">
      <c r="K61" s="133"/>
      <c r="L61" s="133"/>
      <c r="M61" s="133"/>
      <c r="N61" s="133"/>
      <c r="O61" s="133"/>
      <c r="P61" s="133"/>
      <c r="Q61" s="133"/>
      <c r="R61" s="133"/>
      <c r="S61" s="133"/>
      <c r="T61" s="137"/>
    </row>
    <row r="62" spans="11:20" x14ac:dyDescent="0.2">
      <c r="K62" s="133"/>
      <c r="L62" s="133"/>
      <c r="M62" s="133"/>
      <c r="N62" s="133"/>
      <c r="O62" s="133"/>
      <c r="P62" s="133"/>
      <c r="Q62" s="133"/>
      <c r="R62" s="133"/>
      <c r="S62" s="133"/>
      <c r="T62" s="137"/>
    </row>
    <row r="63" spans="11:20" x14ac:dyDescent="0.2">
      <c r="K63" s="133"/>
      <c r="L63" s="136"/>
      <c r="M63" s="133"/>
      <c r="N63" s="133"/>
      <c r="O63" s="133"/>
      <c r="P63" s="133"/>
      <c r="Q63" s="133"/>
      <c r="R63" s="133"/>
      <c r="S63" s="133"/>
      <c r="T63" s="137"/>
    </row>
    <row r="64" spans="11:20" x14ac:dyDescent="0.2">
      <c r="K64" s="133"/>
      <c r="L64" s="136"/>
      <c r="M64" s="133"/>
      <c r="N64" s="133"/>
      <c r="O64" s="133"/>
      <c r="P64" s="133"/>
      <c r="Q64" s="133"/>
      <c r="R64" s="133"/>
      <c r="S64" s="133"/>
      <c r="T64" s="137"/>
    </row>
    <row r="65" spans="11:20" x14ac:dyDescent="0.2">
      <c r="K65" s="133"/>
      <c r="L65" s="136"/>
      <c r="M65" s="133"/>
      <c r="N65" s="133"/>
      <c r="O65" s="133"/>
      <c r="P65" s="133"/>
      <c r="Q65" s="133"/>
      <c r="R65" s="133"/>
      <c r="S65" s="133"/>
      <c r="T65" s="137"/>
    </row>
    <row r="66" spans="11:20" x14ac:dyDescent="0.2">
      <c r="K66" s="133"/>
      <c r="L66" s="136"/>
      <c r="M66" s="133"/>
      <c r="N66" s="133"/>
      <c r="O66" s="133"/>
      <c r="P66" s="133"/>
      <c r="Q66" s="133"/>
      <c r="R66" s="133"/>
      <c r="S66" s="133"/>
      <c r="T66" s="137"/>
    </row>
    <row r="67" spans="11:20" x14ac:dyDescent="0.2">
      <c r="K67" s="133"/>
      <c r="L67" s="136"/>
      <c r="M67" s="133"/>
      <c r="N67" s="133"/>
      <c r="O67" s="133"/>
      <c r="P67" s="133"/>
      <c r="Q67" s="133"/>
      <c r="R67" s="133"/>
      <c r="S67" s="133"/>
      <c r="T67" s="137"/>
    </row>
    <row r="68" spans="11:20" x14ac:dyDescent="0.2">
      <c r="K68" s="133"/>
      <c r="L68" s="136"/>
      <c r="M68" s="133"/>
      <c r="N68" s="133"/>
      <c r="O68" s="133"/>
      <c r="P68" s="133"/>
      <c r="Q68" s="133"/>
      <c r="R68" s="133"/>
      <c r="S68" s="133"/>
      <c r="T68" s="137"/>
    </row>
    <row r="69" spans="11:20" x14ac:dyDescent="0.2">
      <c r="K69" s="133"/>
      <c r="L69" s="136"/>
      <c r="M69" s="133"/>
      <c r="N69" s="133"/>
      <c r="O69" s="133"/>
      <c r="P69" s="133"/>
      <c r="Q69" s="133"/>
      <c r="R69" s="133"/>
      <c r="S69" s="133"/>
      <c r="T69" s="137"/>
    </row>
    <row r="70" spans="11:20" x14ac:dyDescent="0.2">
      <c r="K70" s="133"/>
      <c r="L70" s="136"/>
      <c r="M70" s="133"/>
      <c r="N70" s="133"/>
      <c r="O70" s="133"/>
      <c r="P70" s="133"/>
      <c r="Q70" s="133"/>
      <c r="R70" s="133"/>
      <c r="S70" s="133"/>
      <c r="T70" s="137"/>
    </row>
    <row r="71" spans="11:20" x14ac:dyDescent="0.2">
      <c r="K71" s="133"/>
      <c r="L71" s="136"/>
      <c r="M71" s="133"/>
      <c r="N71" s="133"/>
      <c r="O71" s="133"/>
      <c r="P71" s="133"/>
      <c r="Q71" s="133"/>
      <c r="R71" s="133"/>
      <c r="S71" s="133"/>
      <c r="T71" s="137"/>
    </row>
    <row r="72" spans="11:20" x14ac:dyDescent="0.2">
      <c r="K72" s="133"/>
      <c r="L72" s="136"/>
      <c r="M72" s="133"/>
      <c r="N72" s="133"/>
      <c r="O72" s="133"/>
      <c r="P72" s="133"/>
      <c r="Q72" s="133"/>
      <c r="R72" s="133"/>
      <c r="S72" s="133"/>
      <c r="T72" s="137"/>
    </row>
    <row r="73" spans="11:20" x14ac:dyDescent="0.2">
      <c r="K73" s="133"/>
      <c r="L73" s="133"/>
      <c r="M73" s="133"/>
      <c r="N73" s="133"/>
      <c r="O73" s="133"/>
      <c r="P73" s="133"/>
      <c r="Q73" s="133"/>
      <c r="R73" s="133"/>
      <c r="S73" s="133"/>
      <c r="T73" s="137"/>
    </row>
    <row r="74" spans="11:20" x14ac:dyDescent="0.2">
      <c r="K74" s="133"/>
      <c r="L74" s="133"/>
      <c r="M74" s="133"/>
      <c r="N74" s="133"/>
      <c r="O74" s="133"/>
      <c r="P74" s="133"/>
      <c r="Q74" s="133"/>
      <c r="R74" s="133"/>
      <c r="S74" s="133"/>
      <c r="T74" s="137"/>
    </row>
    <row r="75" spans="11:20" x14ac:dyDescent="0.2">
      <c r="K75" s="133"/>
      <c r="L75" s="133"/>
      <c r="M75" s="133"/>
      <c r="N75" s="133"/>
      <c r="O75" s="133"/>
      <c r="P75" s="133"/>
      <c r="Q75" s="133"/>
      <c r="R75" s="133"/>
      <c r="S75" s="133"/>
      <c r="T75" s="137"/>
    </row>
    <row r="76" spans="11:20" x14ac:dyDescent="0.2">
      <c r="K76" s="133"/>
      <c r="L76" s="133"/>
      <c r="M76" s="133"/>
      <c r="N76" s="133"/>
      <c r="O76" s="133"/>
      <c r="P76" s="133"/>
      <c r="Q76" s="133"/>
      <c r="R76" s="133"/>
      <c r="S76" s="133"/>
      <c r="T76" s="137"/>
    </row>
    <row r="77" spans="11:20" x14ac:dyDescent="0.2">
      <c r="K77" s="133"/>
      <c r="L77" s="133"/>
      <c r="M77" s="133"/>
      <c r="N77" s="133"/>
      <c r="O77" s="133"/>
      <c r="P77" s="133"/>
      <c r="Q77" s="133"/>
      <c r="R77" s="133"/>
      <c r="S77" s="133"/>
      <c r="T77" s="137"/>
    </row>
    <row r="78" spans="11:20" x14ac:dyDescent="0.2">
      <c r="K78" s="133"/>
      <c r="L78" s="133"/>
      <c r="M78" s="133"/>
      <c r="N78" s="133"/>
      <c r="O78" s="133"/>
      <c r="P78" s="133"/>
      <c r="Q78" s="133"/>
      <c r="R78" s="133"/>
      <c r="S78" s="133"/>
      <c r="T78" s="137"/>
    </row>
    <row r="79" spans="11:20" x14ac:dyDescent="0.2">
      <c r="K79" s="133"/>
      <c r="L79" s="133"/>
      <c r="M79" s="133"/>
      <c r="N79" s="133"/>
      <c r="O79" s="133"/>
      <c r="P79" s="133"/>
      <c r="Q79" s="133"/>
      <c r="R79" s="133"/>
      <c r="S79" s="133"/>
      <c r="T79" s="137"/>
    </row>
    <row r="80" spans="11:20" x14ac:dyDescent="0.2">
      <c r="K80" s="133"/>
      <c r="L80" s="133"/>
      <c r="M80" s="133"/>
      <c r="N80" s="133"/>
      <c r="O80" s="133"/>
      <c r="P80" s="133"/>
      <c r="Q80" s="133"/>
      <c r="R80" s="133"/>
      <c r="S80" s="133"/>
      <c r="T80" s="137"/>
    </row>
    <row r="81" spans="11:20" x14ac:dyDescent="0.2">
      <c r="K81" s="133"/>
      <c r="L81" s="133"/>
      <c r="M81" s="133"/>
      <c r="N81" s="133"/>
      <c r="O81" s="133"/>
      <c r="P81" s="133"/>
      <c r="Q81" s="133"/>
      <c r="R81" s="133"/>
      <c r="S81" s="133"/>
      <c r="T81" s="137"/>
    </row>
    <row r="82" spans="11:20" x14ac:dyDescent="0.2">
      <c r="K82" s="133"/>
      <c r="L82" s="133"/>
      <c r="M82" s="133"/>
      <c r="N82" s="133"/>
      <c r="O82" s="133"/>
      <c r="P82" s="133"/>
      <c r="Q82" s="133"/>
      <c r="R82" s="133"/>
      <c r="S82" s="133"/>
      <c r="T82" s="137"/>
    </row>
    <row r="83" spans="11:20" x14ac:dyDescent="0.2">
      <c r="K83" s="133"/>
      <c r="L83" s="133"/>
      <c r="M83" s="133"/>
      <c r="N83" s="133"/>
      <c r="O83" s="133"/>
      <c r="P83" s="133"/>
      <c r="Q83" s="133"/>
      <c r="R83" s="133"/>
      <c r="S83" s="133"/>
      <c r="T83" s="137"/>
    </row>
    <row r="84" spans="11:20" x14ac:dyDescent="0.2">
      <c r="K84" s="133"/>
      <c r="L84" s="133"/>
      <c r="M84" s="133"/>
      <c r="N84" s="133"/>
      <c r="O84" s="133"/>
      <c r="P84" s="133"/>
      <c r="Q84" s="133"/>
      <c r="R84" s="133"/>
      <c r="S84" s="133"/>
      <c r="T84" s="137"/>
    </row>
    <row r="85" spans="11:20" x14ac:dyDescent="0.2">
      <c r="K85" s="133"/>
      <c r="L85" s="133"/>
      <c r="M85" s="133"/>
      <c r="N85" s="133"/>
      <c r="O85" s="133"/>
      <c r="P85" s="133"/>
      <c r="Q85" s="133"/>
      <c r="R85" s="133"/>
      <c r="S85" s="133"/>
      <c r="T85" s="137"/>
    </row>
    <row r="86" spans="11:20" x14ac:dyDescent="0.2">
      <c r="K86" s="133"/>
      <c r="L86" s="133"/>
      <c r="M86" s="133"/>
      <c r="N86" s="133"/>
      <c r="O86" s="133"/>
      <c r="P86" s="133"/>
      <c r="Q86" s="133"/>
      <c r="R86" s="133"/>
      <c r="S86" s="133"/>
      <c r="T86" s="137"/>
    </row>
    <row r="87" spans="11:20" x14ac:dyDescent="0.2">
      <c r="K87" s="133"/>
      <c r="L87" s="133"/>
      <c r="M87" s="133"/>
      <c r="N87" s="133"/>
      <c r="O87" s="133"/>
      <c r="P87" s="133"/>
      <c r="Q87" s="133"/>
      <c r="R87" s="133"/>
      <c r="S87" s="133"/>
      <c r="T87" s="137"/>
    </row>
    <row r="88" spans="11:20" x14ac:dyDescent="0.2">
      <c r="K88" s="133"/>
      <c r="L88" s="133"/>
      <c r="M88" s="133"/>
      <c r="N88" s="133"/>
      <c r="O88" s="133"/>
      <c r="P88" s="133"/>
      <c r="Q88" s="133"/>
      <c r="R88" s="133"/>
      <c r="S88" s="133"/>
      <c r="T88" s="137"/>
    </row>
    <row r="89" spans="11:20" x14ac:dyDescent="0.2">
      <c r="K89" s="133"/>
      <c r="L89" s="133"/>
      <c r="M89" s="133"/>
      <c r="N89" s="133"/>
      <c r="O89" s="133"/>
      <c r="P89" s="133"/>
      <c r="Q89" s="133"/>
      <c r="R89" s="133"/>
      <c r="S89" s="133"/>
      <c r="T89" s="137"/>
    </row>
    <row r="90" spans="11:20" x14ac:dyDescent="0.2">
      <c r="K90" s="133"/>
      <c r="L90" s="133"/>
      <c r="M90" s="133"/>
      <c r="N90" s="133"/>
      <c r="O90" s="133"/>
      <c r="P90" s="133"/>
      <c r="Q90" s="133"/>
      <c r="R90" s="133"/>
      <c r="S90" s="133"/>
      <c r="T90" s="137"/>
    </row>
    <row r="91" spans="11:20" x14ac:dyDescent="0.2">
      <c r="K91" s="133"/>
      <c r="L91" s="133"/>
      <c r="M91" s="133"/>
      <c r="N91" s="133"/>
      <c r="O91" s="133"/>
      <c r="P91" s="133"/>
      <c r="Q91" s="133"/>
      <c r="R91" s="133"/>
      <c r="S91" s="133"/>
      <c r="T91" s="137"/>
    </row>
    <row r="92" spans="11:20" x14ac:dyDescent="0.2">
      <c r="K92" s="133"/>
      <c r="L92" s="133"/>
      <c r="M92" s="133"/>
      <c r="N92" s="133"/>
      <c r="O92" s="133"/>
      <c r="P92" s="133"/>
      <c r="Q92" s="133"/>
      <c r="R92" s="133"/>
      <c r="S92" s="133"/>
      <c r="T92" s="137"/>
    </row>
    <row r="93" spans="11:20" x14ac:dyDescent="0.2">
      <c r="K93" s="133"/>
      <c r="L93" s="133"/>
      <c r="M93" s="133"/>
      <c r="N93" s="133"/>
      <c r="O93" s="133"/>
      <c r="P93" s="133"/>
      <c r="Q93" s="133"/>
      <c r="R93" s="133"/>
      <c r="S93" s="133"/>
      <c r="T93" s="137"/>
    </row>
    <row r="94" spans="11:20" x14ac:dyDescent="0.2">
      <c r="K94" s="133"/>
      <c r="L94" s="133"/>
      <c r="M94" s="133"/>
      <c r="N94" s="133"/>
      <c r="O94" s="133"/>
      <c r="P94" s="133"/>
      <c r="Q94" s="133"/>
      <c r="R94" s="133"/>
      <c r="S94" s="133"/>
      <c r="T94" s="137"/>
    </row>
    <row r="95" spans="11:20" x14ac:dyDescent="0.2">
      <c r="K95" s="133"/>
      <c r="L95" s="133"/>
      <c r="M95" s="133"/>
      <c r="N95" s="133"/>
      <c r="O95" s="133"/>
      <c r="P95" s="133"/>
      <c r="Q95" s="133"/>
      <c r="R95" s="133"/>
      <c r="S95" s="133"/>
      <c r="T95" s="137"/>
    </row>
    <row r="96" spans="11:20" x14ac:dyDescent="0.2">
      <c r="K96" s="133"/>
      <c r="L96" s="133"/>
      <c r="M96" s="133"/>
      <c r="N96" s="133"/>
      <c r="O96" s="133"/>
      <c r="P96" s="133"/>
      <c r="Q96" s="133"/>
      <c r="R96" s="133"/>
      <c r="S96" s="133"/>
      <c r="T96" s="137"/>
    </row>
    <row r="97" spans="11:20" x14ac:dyDescent="0.2">
      <c r="K97" s="133"/>
      <c r="L97" s="133"/>
      <c r="M97" s="133"/>
      <c r="N97" s="133"/>
      <c r="O97" s="133"/>
      <c r="P97" s="133"/>
      <c r="Q97" s="133"/>
      <c r="R97" s="133"/>
      <c r="S97" s="133"/>
      <c r="T97" s="137"/>
    </row>
    <row r="98" spans="11:20" x14ac:dyDescent="0.2">
      <c r="K98" s="133"/>
      <c r="L98" s="133"/>
      <c r="M98" s="133"/>
      <c r="N98" s="133"/>
      <c r="O98" s="133"/>
      <c r="P98" s="133"/>
      <c r="Q98" s="133"/>
      <c r="R98" s="133"/>
      <c r="S98" s="133"/>
      <c r="T98" s="137"/>
    </row>
    <row r="99" spans="11:20" x14ac:dyDescent="0.2">
      <c r="K99" s="133"/>
      <c r="L99" s="133"/>
      <c r="M99" s="133"/>
      <c r="N99" s="133"/>
      <c r="O99" s="133"/>
      <c r="P99" s="133"/>
      <c r="Q99" s="133"/>
      <c r="R99" s="133"/>
      <c r="S99" s="133"/>
      <c r="T99" s="137"/>
    </row>
    <row r="100" spans="11:20" x14ac:dyDescent="0.2">
      <c r="K100" s="133"/>
      <c r="L100" s="133"/>
      <c r="M100" s="133"/>
      <c r="N100" s="133"/>
      <c r="O100" s="133"/>
      <c r="P100" s="133"/>
      <c r="Q100" s="133"/>
      <c r="R100" s="133"/>
      <c r="S100" s="133"/>
      <c r="T100" s="137"/>
    </row>
    <row r="101" spans="11:20" x14ac:dyDescent="0.2">
      <c r="K101" s="133"/>
      <c r="L101" s="133"/>
      <c r="M101" s="133"/>
      <c r="N101" s="133"/>
      <c r="O101" s="133"/>
      <c r="P101" s="133"/>
      <c r="Q101" s="133"/>
      <c r="R101" s="133"/>
      <c r="S101" s="133"/>
      <c r="T101" s="137"/>
    </row>
    <row r="102" spans="11:20" x14ac:dyDescent="0.2">
      <c r="K102" s="133"/>
      <c r="L102" s="133"/>
      <c r="M102" s="133"/>
      <c r="N102" s="133"/>
      <c r="O102" s="133"/>
      <c r="P102" s="133"/>
      <c r="Q102" s="133"/>
      <c r="R102" s="133"/>
      <c r="S102" s="133"/>
      <c r="T102" s="137"/>
    </row>
    <row r="103" spans="11:20" x14ac:dyDescent="0.2">
      <c r="K103" s="133"/>
      <c r="L103" s="133"/>
      <c r="M103" s="133"/>
      <c r="N103" s="133"/>
      <c r="O103" s="133"/>
      <c r="P103" s="133"/>
      <c r="Q103" s="133"/>
      <c r="R103" s="133"/>
      <c r="S103" s="133"/>
      <c r="T103" s="137"/>
    </row>
    <row r="104" spans="11:20" x14ac:dyDescent="0.2">
      <c r="K104" s="133"/>
      <c r="L104" s="133"/>
      <c r="M104" s="133"/>
      <c r="N104" s="133"/>
      <c r="O104" s="133"/>
      <c r="P104" s="133"/>
      <c r="Q104" s="133"/>
      <c r="R104" s="133"/>
      <c r="S104" s="133"/>
      <c r="T104" s="137"/>
    </row>
    <row r="105" spans="11:20" x14ac:dyDescent="0.2">
      <c r="K105" s="133"/>
      <c r="L105" s="133"/>
      <c r="M105" s="133"/>
      <c r="N105" s="133"/>
      <c r="O105" s="133"/>
      <c r="P105" s="133"/>
      <c r="Q105" s="133"/>
      <c r="R105" s="133"/>
      <c r="S105" s="133"/>
      <c r="T105" s="137"/>
    </row>
    <row r="106" spans="11:20" x14ac:dyDescent="0.2">
      <c r="K106" s="133"/>
      <c r="L106" s="133"/>
      <c r="M106" s="133"/>
      <c r="N106" s="133"/>
      <c r="O106" s="133"/>
      <c r="P106" s="133"/>
      <c r="Q106" s="133"/>
      <c r="R106" s="133"/>
      <c r="S106" s="133"/>
      <c r="T106" s="137"/>
    </row>
    <row r="107" spans="11:20" x14ac:dyDescent="0.2">
      <c r="K107" s="133"/>
      <c r="L107" s="133"/>
      <c r="M107" s="133"/>
      <c r="N107" s="133"/>
      <c r="O107" s="133"/>
      <c r="P107" s="133"/>
      <c r="Q107" s="133"/>
      <c r="R107" s="133"/>
      <c r="S107" s="133"/>
      <c r="T107" s="137"/>
    </row>
    <row r="108" spans="11:20" x14ac:dyDescent="0.2">
      <c r="K108" s="133"/>
      <c r="L108" s="133"/>
      <c r="M108" s="133"/>
      <c r="N108" s="133"/>
      <c r="O108" s="133"/>
      <c r="P108" s="133"/>
      <c r="Q108" s="133"/>
      <c r="R108" s="133"/>
      <c r="S108" s="133"/>
      <c r="T108" s="137"/>
    </row>
    <row r="109" spans="11:20" x14ac:dyDescent="0.2">
      <c r="K109" s="133"/>
      <c r="L109" s="133"/>
      <c r="M109" s="133"/>
      <c r="N109" s="133"/>
      <c r="O109" s="133"/>
      <c r="P109" s="133"/>
      <c r="Q109" s="133"/>
      <c r="R109" s="133"/>
      <c r="S109" s="133"/>
      <c r="T109" s="137"/>
    </row>
    <row r="110" spans="11:20" x14ac:dyDescent="0.2">
      <c r="K110" s="133"/>
      <c r="L110" s="133"/>
      <c r="M110" s="133"/>
      <c r="N110" s="133"/>
      <c r="O110" s="133"/>
      <c r="P110" s="133"/>
      <c r="Q110" s="133"/>
      <c r="R110" s="133"/>
      <c r="S110" s="133"/>
      <c r="T110" s="137"/>
    </row>
    <row r="111" spans="11:20" x14ac:dyDescent="0.2">
      <c r="K111" s="133"/>
      <c r="L111" s="133"/>
      <c r="M111" s="133"/>
      <c r="N111" s="133"/>
      <c r="O111" s="133"/>
      <c r="P111" s="133"/>
      <c r="Q111" s="133"/>
      <c r="R111" s="133"/>
      <c r="S111" s="133"/>
      <c r="T111" s="137"/>
    </row>
    <row r="112" spans="11:20" x14ac:dyDescent="0.2">
      <c r="K112" s="133"/>
      <c r="L112" s="133"/>
      <c r="M112" s="133"/>
      <c r="N112" s="133"/>
      <c r="O112" s="133"/>
      <c r="P112" s="133"/>
      <c r="Q112" s="133"/>
      <c r="R112" s="133"/>
      <c r="S112" s="133"/>
      <c r="T112" s="137"/>
    </row>
    <row r="113" spans="11:20" x14ac:dyDescent="0.2">
      <c r="K113" s="133"/>
      <c r="L113" s="133"/>
      <c r="M113" s="133"/>
      <c r="N113" s="133"/>
      <c r="O113" s="133"/>
      <c r="P113" s="133"/>
      <c r="Q113" s="133"/>
      <c r="R113" s="133"/>
      <c r="S113" s="133"/>
      <c r="T113" s="137"/>
    </row>
    <row r="114" spans="11:20" x14ac:dyDescent="0.2">
      <c r="K114" s="133"/>
      <c r="L114" s="133"/>
      <c r="M114" s="133"/>
      <c r="N114" s="133"/>
      <c r="O114" s="133"/>
      <c r="P114" s="133"/>
      <c r="Q114" s="133"/>
      <c r="R114" s="133"/>
      <c r="S114" s="133"/>
      <c r="T114" s="137"/>
    </row>
    <row r="115" spans="11:20" x14ac:dyDescent="0.2">
      <c r="K115" s="133"/>
      <c r="L115" s="133"/>
      <c r="M115" s="133"/>
      <c r="N115" s="133"/>
      <c r="O115" s="133"/>
      <c r="P115" s="133"/>
      <c r="Q115" s="133"/>
      <c r="R115" s="133"/>
      <c r="S115" s="133"/>
      <c r="T115" s="137"/>
    </row>
    <row r="116" spans="11:20" x14ac:dyDescent="0.2">
      <c r="K116" s="133"/>
      <c r="L116" s="133"/>
      <c r="M116" s="133"/>
      <c r="N116" s="133"/>
      <c r="O116" s="133"/>
      <c r="P116" s="133"/>
      <c r="Q116" s="133"/>
      <c r="R116" s="133"/>
      <c r="S116" s="133"/>
      <c r="T116" s="137"/>
    </row>
    <row r="117" spans="11:20" x14ac:dyDescent="0.2">
      <c r="K117" s="133"/>
      <c r="L117" s="133"/>
      <c r="M117" s="133"/>
      <c r="N117" s="133"/>
      <c r="O117" s="133"/>
      <c r="P117" s="133"/>
      <c r="Q117" s="133"/>
      <c r="R117" s="133"/>
      <c r="S117" s="133"/>
      <c r="T117" s="137"/>
    </row>
    <row r="118" spans="11:20" x14ac:dyDescent="0.2">
      <c r="K118" s="133"/>
      <c r="L118" s="133"/>
      <c r="M118" s="133"/>
      <c r="N118" s="133"/>
      <c r="O118" s="133"/>
      <c r="P118" s="133"/>
      <c r="Q118" s="133"/>
      <c r="R118" s="133"/>
      <c r="S118" s="133"/>
      <c r="T118" s="137"/>
    </row>
    <row r="119" spans="11:20" x14ac:dyDescent="0.2">
      <c r="K119" s="133"/>
      <c r="L119" s="133"/>
      <c r="M119" s="133"/>
      <c r="N119" s="133"/>
      <c r="O119" s="133"/>
      <c r="P119" s="133"/>
      <c r="Q119" s="133"/>
      <c r="R119" s="133"/>
      <c r="S119" s="133"/>
      <c r="T119" s="137"/>
    </row>
    <row r="120" spans="11:20" x14ac:dyDescent="0.2">
      <c r="K120" s="133"/>
      <c r="L120" s="133"/>
      <c r="M120" s="133"/>
      <c r="N120" s="133"/>
      <c r="O120" s="133"/>
      <c r="P120" s="133"/>
      <c r="Q120" s="133"/>
      <c r="R120" s="133"/>
      <c r="S120" s="133"/>
      <c r="T120" s="137"/>
    </row>
    <row r="121" spans="11:20" x14ac:dyDescent="0.2">
      <c r="K121" s="133"/>
      <c r="L121" s="133"/>
      <c r="M121" s="133"/>
      <c r="N121" s="133"/>
      <c r="O121" s="133"/>
      <c r="P121" s="133"/>
      <c r="Q121" s="133"/>
      <c r="R121" s="133"/>
      <c r="S121" s="133"/>
      <c r="T121" s="137"/>
    </row>
    <row r="122" spans="11:20" x14ac:dyDescent="0.2">
      <c r="K122" s="133"/>
      <c r="L122" s="133"/>
      <c r="M122" s="133"/>
      <c r="N122" s="133"/>
      <c r="O122" s="133"/>
      <c r="P122" s="133"/>
      <c r="Q122" s="133"/>
      <c r="R122" s="133"/>
      <c r="S122" s="133"/>
      <c r="T122" s="137"/>
    </row>
    <row r="123" spans="11:20" x14ac:dyDescent="0.2">
      <c r="K123" s="133"/>
      <c r="L123" s="133"/>
      <c r="M123" s="133"/>
      <c r="N123" s="133"/>
      <c r="O123" s="133"/>
      <c r="P123" s="133"/>
      <c r="Q123" s="133"/>
      <c r="R123" s="133"/>
      <c r="S123" s="133"/>
      <c r="T123" s="137"/>
    </row>
    <row r="124" spans="11:20" x14ac:dyDescent="0.2">
      <c r="K124" s="133"/>
      <c r="L124" s="133"/>
      <c r="M124" s="133"/>
      <c r="N124" s="133"/>
      <c r="O124" s="133"/>
      <c r="P124" s="133"/>
      <c r="Q124" s="133"/>
      <c r="R124" s="133"/>
      <c r="S124" s="133"/>
      <c r="T124" s="137"/>
    </row>
    <row r="125" spans="11:20" x14ac:dyDescent="0.2">
      <c r="K125" s="133"/>
      <c r="L125" s="133"/>
      <c r="M125" s="133"/>
      <c r="N125" s="133"/>
      <c r="O125" s="133"/>
      <c r="P125" s="133"/>
      <c r="Q125" s="133"/>
      <c r="R125" s="133"/>
      <c r="S125" s="133"/>
      <c r="T125" s="137"/>
    </row>
    <row r="126" spans="11:20" x14ac:dyDescent="0.2">
      <c r="K126" s="133"/>
      <c r="L126" s="133"/>
      <c r="M126" s="133"/>
      <c r="N126" s="133"/>
      <c r="O126" s="133"/>
      <c r="P126" s="133"/>
      <c r="Q126" s="133"/>
      <c r="R126" s="133"/>
      <c r="S126" s="133"/>
      <c r="T126" s="137"/>
    </row>
    <row r="127" spans="11:20" x14ac:dyDescent="0.2">
      <c r="K127" s="133"/>
      <c r="L127" s="133"/>
      <c r="M127" s="133"/>
      <c r="N127" s="133"/>
      <c r="O127" s="133"/>
      <c r="P127" s="133"/>
      <c r="Q127" s="133"/>
      <c r="R127" s="133"/>
      <c r="S127" s="133"/>
      <c r="T127" s="137"/>
    </row>
    <row r="128" spans="11:20" x14ac:dyDescent="0.2">
      <c r="K128" s="133"/>
      <c r="L128" s="133"/>
      <c r="M128" s="133"/>
      <c r="N128" s="133"/>
      <c r="O128" s="133"/>
      <c r="P128" s="133"/>
      <c r="Q128" s="133"/>
      <c r="R128" s="133"/>
      <c r="S128" s="133"/>
      <c r="T128" s="137"/>
    </row>
    <row r="129" spans="11:20" x14ac:dyDescent="0.2">
      <c r="K129" s="133"/>
      <c r="L129" s="133"/>
      <c r="M129" s="133"/>
      <c r="N129" s="133"/>
      <c r="O129" s="133"/>
      <c r="P129" s="133"/>
      <c r="Q129" s="133"/>
      <c r="R129" s="133"/>
      <c r="S129" s="133"/>
      <c r="T129" s="137"/>
    </row>
    <row r="130" spans="11:20" x14ac:dyDescent="0.2">
      <c r="K130" s="133"/>
      <c r="L130" s="133"/>
      <c r="M130" s="133"/>
      <c r="N130" s="133"/>
      <c r="O130" s="133"/>
      <c r="P130" s="133"/>
      <c r="Q130" s="133"/>
      <c r="R130" s="133"/>
      <c r="S130" s="133"/>
      <c r="T130" s="137"/>
    </row>
    <row r="131" spans="11:20" x14ac:dyDescent="0.2">
      <c r="K131" s="133"/>
      <c r="L131" s="133"/>
      <c r="M131" s="133"/>
      <c r="N131" s="133"/>
      <c r="O131" s="133"/>
      <c r="P131" s="133"/>
      <c r="Q131" s="133"/>
      <c r="R131" s="133"/>
      <c r="S131" s="133"/>
      <c r="T131" s="137"/>
    </row>
    <row r="132" spans="11:20" x14ac:dyDescent="0.2">
      <c r="K132" s="133"/>
      <c r="L132" s="133"/>
      <c r="M132" s="133"/>
      <c r="N132" s="133"/>
      <c r="O132" s="133"/>
      <c r="P132" s="133"/>
      <c r="Q132" s="133"/>
      <c r="R132" s="133"/>
      <c r="S132" s="133"/>
      <c r="T132" s="137"/>
    </row>
    <row r="133" spans="11:20" x14ac:dyDescent="0.2">
      <c r="K133" s="133"/>
      <c r="L133" s="133"/>
      <c r="M133" s="133"/>
      <c r="N133" s="133"/>
      <c r="O133" s="133"/>
      <c r="P133" s="133"/>
      <c r="Q133" s="133"/>
      <c r="R133" s="133"/>
      <c r="S133" s="133"/>
      <c r="T133" s="137"/>
    </row>
    <row r="134" spans="11:20" x14ac:dyDescent="0.2">
      <c r="K134" s="133"/>
      <c r="L134" s="133"/>
      <c r="M134" s="133"/>
      <c r="N134" s="133"/>
      <c r="O134" s="133"/>
      <c r="P134" s="133"/>
      <c r="Q134" s="133"/>
      <c r="R134" s="133"/>
      <c r="S134" s="133"/>
      <c r="T134" s="137"/>
    </row>
    <row r="135" spans="11:20" x14ac:dyDescent="0.2">
      <c r="K135" s="133"/>
      <c r="L135" s="133"/>
      <c r="M135" s="133"/>
      <c r="N135" s="133"/>
      <c r="O135" s="133"/>
      <c r="P135" s="133"/>
      <c r="Q135" s="133"/>
      <c r="R135" s="133"/>
      <c r="S135" s="133"/>
      <c r="T135" s="137"/>
    </row>
    <row r="136" spans="11:20" x14ac:dyDescent="0.2">
      <c r="K136" s="133"/>
      <c r="L136" s="133"/>
      <c r="M136" s="133"/>
      <c r="N136" s="133"/>
      <c r="O136" s="133"/>
      <c r="P136" s="133"/>
      <c r="Q136" s="133"/>
      <c r="R136" s="133"/>
      <c r="S136" s="133"/>
      <c r="T136" s="137"/>
    </row>
    <row r="137" spans="11:20" x14ac:dyDescent="0.2">
      <c r="K137" s="133"/>
      <c r="L137" s="133"/>
      <c r="M137" s="133"/>
      <c r="N137" s="133"/>
      <c r="O137" s="133"/>
      <c r="P137" s="133"/>
      <c r="Q137" s="133"/>
      <c r="R137" s="133"/>
      <c r="S137" s="133"/>
      <c r="T137" s="137"/>
    </row>
    <row r="138" spans="11:20" x14ac:dyDescent="0.2">
      <c r="K138" s="133"/>
      <c r="L138" s="133"/>
      <c r="M138" s="133"/>
      <c r="N138" s="133"/>
      <c r="O138" s="133"/>
      <c r="P138" s="133"/>
      <c r="Q138" s="133"/>
      <c r="R138" s="133"/>
      <c r="S138" s="133"/>
      <c r="T138" s="137"/>
    </row>
    <row r="139" spans="11:20" x14ac:dyDescent="0.2">
      <c r="K139" s="133"/>
      <c r="L139" s="133"/>
      <c r="M139" s="133"/>
      <c r="N139" s="133"/>
      <c r="O139" s="133"/>
      <c r="P139" s="133"/>
      <c r="Q139" s="133"/>
      <c r="R139" s="133"/>
      <c r="S139" s="133"/>
      <c r="T139" s="137"/>
    </row>
    <row r="140" spans="11:20" x14ac:dyDescent="0.2">
      <c r="K140" s="133"/>
      <c r="L140" s="133"/>
      <c r="M140" s="133"/>
      <c r="N140" s="133"/>
      <c r="O140" s="133"/>
      <c r="P140" s="133"/>
      <c r="Q140" s="133"/>
      <c r="R140" s="133"/>
      <c r="S140" s="133"/>
      <c r="T140" s="137"/>
    </row>
    <row r="141" spans="11:20" x14ac:dyDescent="0.2">
      <c r="K141" s="133"/>
      <c r="L141" s="133"/>
      <c r="M141" s="133"/>
      <c r="N141" s="133"/>
      <c r="O141" s="133"/>
      <c r="P141" s="133"/>
      <c r="Q141" s="133"/>
      <c r="R141" s="133"/>
      <c r="S141" s="133"/>
      <c r="T141" s="137"/>
    </row>
    <row r="142" spans="11:20" x14ac:dyDescent="0.2">
      <c r="K142" s="133"/>
      <c r="L142" s="133"/>
      <c r="M142" s="133"/>
      <c r="N142" s="133"/>
      <c r="O142" s="133"/>
      <c r="P142" s="133"/>
      <c r="Q142" s="133"/>
      <c r="R142" s="133"/>
      <c r="S142" s="133"/>
      <c r="T142" s="137"/>
    </row>
    <row r="143" spans="11:20" x14ac:dyDescent="0.2">
      <c r="K143" s="133"/>
      <c r="L143" s="133"/>
      <c r="M143" s="133"/>
      <c r="N143" s="133"/>
      <c r="O143" s="133"/>
      <c r="P143" s="133"/>
      <c r="Q143" s="133"/>
      <c r="R143" s="133"/>
      <c r="S143" s="133"/>
      <c r="T143" s="137"/>
    </row>
    <row r="144" spans="11:20" x14ac:dyDescent="0.2">
      <c r="K144" s="133"/>
      <c r="L144" s="133"/>
      <c r="M144" s="133"/>
      <c r="N144" s="133"/>
      <c r="O144" s="133"/>
      <c r="P144" s="133"/>
      <c r="Q144" s="133"/>
      <c r="R144" s="133"/>
      <c r="S144" s="133"/>
      <c r="T144" s="137"/>
    </row>
    <row r="145" spans="11:20" x14ac:dyDescent="0.2">
      <c r="K145" s="133"/>
      <c r="L145" s="133"/>
      <c r="M145" s="133"/>
      <c r="N145" s="133"/>
      <c r="O145" s="133"/>
      <c r="P145" s="133"/>
      <c r="Q145" s="133"/>
      <c r="R145" s="133"/>
      <c r="S145" s="133"/>
      <c r="T145" s="137"/>
    </row>
    <row r="146" spans="11:20" x14ac:dyDescent="0.2">
      <c r="K146" s="133"/>
      <c r="L146" s="133"/>
      <c r="M146" s="133"/>
      <c r="N146" s="133"/>
      <c r="O146" s="133"/>
      <c r="P146" s="133"/>
      <c r="Q146" s="133"/>
      <c r="R146" s="133"/>
      <c r="S146" s="133"/>
      <c r="T146" s="137"/>
    </row>
    <row r="147" spans="11:20" x14ac:dyDescent="0.2">
      <c r="K147" s="133"/>
      <c r="L147" s="133"/>
      <c r="M147" s="133"/>
      <c r="N147" s="133"/>
      <c r="O147" s="133"/>
      <c r="P147" s="133"/>
      <c r="Q147" s="133"/>
      <c r="R147" s="133"/>
      <c r="S147" s="133"/>
      <c r="T147" s="137"/>
    </row>
    <row r="148" spans="11:20" x14ac:dyDescent="0.2">
      <c r="K148" s="133"/>
      <c r="L148" s="133"/>
      <c r="M148" s="133"/>
      <c r="N148" s="133"/>
      <c r="O148" s="133"/>
      <c r="P148" s="133"/>
      <c r="Q148" s="133"/>
      <c r="R148" s="133"/>
      <c r="S148" s="133"/>
      <c r="T148" s="137"/>
    </row>
    <row r="149" spans="11:20" x14ac:dyDescent="0.2">
      <c r="K149" s="133"/>
      <c r="L149" s="133"/>
      <c r="M149" s="133"/>
      <c r="N149" s="133"/>
      <c r="O149" s="133"/>
      <c r="P149" s="133"/>
      <c r="Q149" s="133"/>
      <c r="R149" s="133"/>
      <c r="S149" s="133"/>
      <c r="T149" s="137"/>
    </row>
    <row r="150" spans="11:20" x14ac:dyDescent="0.2">
      <c r="K150" s="133"/>
      <c r="L150" s="133"/>
      <c r="M150" s="133"/>
      <c r="N150" s="133"/>
      <c r="O150" s="133"/>
      <c r="P150" s="133"/>
      <c r="Q150" s="133"/>
      <c r="R150" s="133"/>
      <c r="S150" s="133"/>
      <c r="T150" s="137"/>
    </row>
    <row r="151" spans="11:20" x14ac:dyDescent="0.2">
      <c r="K151" s="133"/>
      <c r="L151" s="133"/>
      <c r="M151" s="133"/>
      <c r="N151" s="133"/>
      <c r="O151" s="133"/>
      <c r="P151" s="133"/>
      <c r="Q151" s="133"/>
      <c r="R151" s="133"/>
      <c r="S151" s="133"/>
      <c r="T151" s="137"/>
    </row>
    <row r="152" spans="11:20" x14ac:dyDescent="0.2">
      <c r="K152" s="133"/>
      <c r="L152" s="133"/>
      <c r="M152" s="133"/>
      <c r="N152" s="133"/>
      <c r="O152" s="133"/>
      <c r="P152" s="133"/>
      <c r="Q152" s="133"/>
      <c r="R152" s="133"/>
      <c r="S152" s="133"/>
      <c r="T152" s="137"/>
    </row>
    <row r="153" spans="11:20" x14ac:dyDescent="0.2">
      <c r="K153" s="133"/>
      <c r="L153" s="133"/>
      <c r="M153" s="133"/>
      <c r="N153" s="133"/>
      <c r="O153" s="133"/>
      <c r="P153" s="133"/>
      <c r="Q153" s="133"/>
      <c r="R153" s="133"/>
      <c r="S153" s="133"/>
      <c r="T153" s="137"/>
    </row>
    <row r="154" spans="11:20" x14ac:dyDescent="0.2">
      <c r="K154" s="133"/>
      <c r="L154" s="133"/>
      <c r="M154" s="133"/>
      <c r="N154" s="133"/>
      <c r="O154" s="133"/>
      <c r="P154" s="133"/>
      <c r="Q154" s="133"/>
      <c r="R154" s="133"/>
      <c r="S154" s="133"/>
      <c r="T154" s="137"/>
    </row>
    <row r="155" spans="11:20" x14ac:dyDescent="0.2">
      <c r="K155" s="133"/>
      <c r="L155" s="133"/>
      <c r="M155" s="133"/>
      <c r="N155" s="133"/>
      <c r="O155" s="133"/>
      <c r="P155" s="133"/>
      <c r="Q155" s="133"/>
      <c r="R155" s="133"/>
      <c r="S155" s="133"/>
      <c r="T155" s="137"/>
    </row>
    <row r="156" spans="11:20" x14ac:dyDescent="0.2">
      <c r="K156" s="133"/>
      <c r="L156" s="133"/>
      <c r="M156" s="133"/>
      <c r="N156" s="133"/>
      <c r="O156" s="133"/>
      <c r="P156" s="133"/>
      <c r="Q156" s="133"/>
      <c r="R156" s="133"/>
      <c r="S156" s="133"/>
      <c r="T156" s="137"/>
    </row>
    <row r="157" spans="11:20" x14ac:dyDescent="0.2">
      <c r="K157" s="133"/>
      <c r="L157" s="133"/>
      <c r="M157" s="133"/>
      <c r="N157" s="133"/>
      <c r="O157" s="133"/>
      <c r="P157" s="133"/>
      <c r="Q157" s="133"/>
      <c r="R157" s="133"/>
      <c r="S157" s="133"/>
      <c r="T157" s="137"/>
    </row>
    <row r="158" spans="11:20" x14ac:dyDescent="0.2">
      <c r="K158" s="133"/>
      <c r="L158" s="133"/>
      <c r="M158" s="133"/>
      <c r="N158" s="133"/>
      <c r="O158" s="133"/>
      <c r="P158" s="133"/>
      <c r="Q158" s="133"/>
      <c r="R158" s="133"/>
      <c r="S158" s="133"/>
      <c r="T158" s="137"/>
    </row>
    <row r="159" spans="11:20" x14ac:dyDescent="0.2">
      <c r="K159" s="133"/>
      <c r="L159" s="133"/>
      <c r="M159" s="133"/>
      <c r="N159" s="133"/>
      <c r="O159" s="133"/>
      <c r="P159" s="133"/>
      <c r="Q159" s="133"/>
      <c r="R159" s="133"/>
      <c r="S159" s="133"/>
      <c r="T159" s="137"/>
    </row>
    <row r="160" spans="11:20" x14ac:dyDescent="0.2">
      <c r="K160" s="133"/>
      <c r="L160" s="133"/>
      <c r="M160" s="133"/>
      <c r="N160" s="133"/>
      <c r="O160" s="133"/>
      <c r="P160" s="133"/>
      <c r="Q160" s="133"/>
      <c r="R160" s="133"/>
      <c r="S160" s="133"/>
      <c r="T160" s="137"/>
    </row>
    <row r="161" spans="11:20" x14ac:dyDescent="0.2">
      <c r="K161" s="133"/>
      <c r="L161" s="133"/>
      <c r="M161" s="133"/>
      <c r="N161" s="133"/>
      <c r="O161" s="133"/>
      <c r="P161" s="133"/>
      <c r="Q161" s="133"/>
      <c r="R161" s="133"/>
      <c r="S161" s="133"/>
      <c r="T161" s="137"/>
    </row>
    <row r="162" spans="11:20" x14ac:dyDescent="0.2">
      <c r="K162" s="133"/>
      <c r="L162" s="133"/>
      <c r="M162" s="133"/>
      <c r="N162" s="133"/>
      <c r="O162" s="133"/>
      <c r="P162" s="133"/>
      <c r="Q162" s="133"/>
      <c r="R162" s="133"/>
      <c r="S162" s="133"/>
      <c r="T162" s="137"/>
    </row>
    <row r="163" spans="11:20" x14ac:dyDescent="0.2">
      <c r="K163" s="133"/>
      <c r="L163" s="133"/>
      <c r="M163" s="133"/>
      <c r="N163" s="133"/>
      <c r="O163" s="133"/>
      <c r="P163" s="133"/>
      <c r="Q163" s="133"/>
      <c r="R163" s="133"/>
      <c r="S163" s="133"/>
      <c r="T163" s="137"/>
    </row>
  </sheetData>
  <pageMargins left="0.70866141732283472" right="0.70866141732283472" top="0.74803149606299213" bottom="0.74803149606299213" header="0.31496062992125984" footer="0.31496062992125984"/>
  <pageSetup scale="8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Final </vt:lpstr>
      <vt:lpstr>rate</vt:lpstr>
      <vt:lpstr>Sheet2</vt:lpstr>
      <vt:lpstr>Sheet3 (2)</vt:lpstr>
      <vt:lpstr>Sheet1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manoj chalikwar</cp:lastModifiedBy>
  <dcterms:created xsi:type="dcterms:W3CDTF">2014-10-16T12:20:47Z</dcterms:created>
  <dcterms:modified xsi:type="dcterms:W3CDTF">2024-12-19T12:38:39Z</dcterms:modified>
</cp:coreProperties>
</file>