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BAFC7AB3-E6BC-4E49-959D-6A7EAD631CD3}" xr6:coauthVersionLast="45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Sheet1" sheetId="1" r:id="rId1"/>
    <sheet name="Sheet5" sheetId="8" r:id="rId2"/>
    <sheet name="Sheet4" sheetId="7" r:id="rId3"/>
    <sheet name="Sheet2" sheetId="5" r:id="rId4"/>
    <sheet name="Sheet3" sheetId="6" r:id="rId5"/>
    <sheet name="Sheet7" sheetId="10" r:id="rId6"/>
    <sheet name="Sheet8" sheetId="11" r:id="rId7"/>
    <sheet name="Sheet9" sheetId="12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9" i="1" l="1"/>
  <c r="B39" i="1"/>
  <c r="F5" i="1" l="1"/>
  <c r="D32" i="1" l="1"/>
  <c r="D31" i="1"/>
  <c r="D30" i="1"/>
  <c r="D29" i="1"/>
  <c r="B38" i="1"/>
  <c r="B37" i="1"/>
  <c r="B22" i="1" l="1"/>
  <c r="G5" i="1" l="1"/>
  <c r="B36" i="1"/>
  <c r="B35" i="1"/>
  <c r="D37" i="1"/>
  <c r="J32" i="1" l="1"/>
  <c r="J4" i="1"/>
  <c r="J31" i="1"/>
  <c r="J30" i="1" l="1"/>
  <c r="J29" i="1"/>
  <c r="D38" i="1"/>
  <c r="J5" i="1" l="1"/>
  <c r="G29" i="1" l="1"/>
  <c r="H29" i="1"/>
  <c r="G30" i="1"/>
  <c r="H30" i="1"/>
  <c r="G31" i="1"/>
  <c r="H31" i="1"/>
  <c r="G32" i="1"/>
  <c r="H32" i="1"/>
  <c r="G33" i="1"/>
  <c r="H33" i="1"/>
  <c r="D36" i="1" l="1"/>
  <c r="K7" i="1" l="1"/>
  <c r="I32" i="1" l="1"/>
  <c r="I31" i="1"/>
  <c r="I33" i="1"/>
  <c r="I36" i="1" l="1"/>
  <c r="I35" i="1"/>
  <c r="D35" i="1"/>
  <c r="I29" i="1"/>
  <c r="I30" i="1"/>
  <c r="B8" i="1" l="1"/>
  <c r="H3" i="1" l="1"/>
  <c r="B10" i="1" l="1"/>
  <c r="B5" i="1" l="1"/>
  <c r="B11" i="1" l="1"/>
  <c r="B6" i="1"/>
  <c r="B14" i="1"/>
  <c r="B12" i="1" l="1"/>
  <c r="B13" i="1" s="1"/>
  <c r="B15" i="1" s="1"/>
  <c r="B17" i="1" l="1"/>
  <c r="L35" i="1"/>
  <c r="B20" i="1"/>
  <c r="B18" i="1"/>
  <c r="B23" i="1"/>
  <c r="B21" i="1"/>
  <c r="B19" i="1"/>
</calcChain>
</file>

<file path=xl/sharedStrings.xml><?xml version="1.0" encoding="utf-8"?>
<sst xmlns="http://schemas.openxmlformats.org/spreadsheetml/2006/main" count="33" uniqueCount="29">
  <si>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</si>
  <si>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</si>
  <si>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</si>
  <si>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</si>
  <si>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</si>
  <si>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</si>
  <si>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</si>
  <si>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</si>
  <si>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</si>
  <si>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</si>
  <si>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</si>
  <si>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</si>
  <si>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</si>
  <si>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</si>
  <si>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</si>
  <si>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</si>
  <si>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</si>
  <si>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</si>
  <si>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</si>
  <si>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</si>
  <si>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>SBA</t>
  </si>
  <si>
    <t xml:space="preserve"> Built up Area</t>
  </si>
  <si>
    <t>IGR</t>
  </si>
  <si>
    <t>Area</t>
  </si>
  <si>
    <t>RV</t>
  </si>
  <si>
    <t>DV</t>
  </si>
  <si>
    <t>Agreement Carpet</t>
  </si>
  <si>
    <t>Built up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</si>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</sst>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sz val="11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3" fontId="3" fillId="0" borderId="0" xfId="1" applyFont="1" applyBorder="1"/>
    <xf numFmtId="43" fontId="2" fillId="0" borderId="0" xfId="1" applyFont="1" applyBorder="1"/>
    <xf numFmtId="0" fontId="0" fillId="0" borderId="5" xfId="0" applyBorder="1" applyAlignment="1">
      <alignment wrapText="1"/>
    </xf>
    <xf numFmtId="0" fontId="3" fillId="0" borderId="0" xfId="0" applyFont="1"/>
    <xf numFmtId="0" fontId="2" fillId="0" borderId="0" xfId="0" applyFont="1"/>
    <xf numFmtId="10" fontId="2" fillId="0" borderId="0" xfId="0" applyNumberFormat="1" applyFont="1"/>
    <xf numFmtId="43" fontId="0" fillId="0" borderId="0" xfId="0" applyNumberFormat="1"/>
    <xf numFmtId="0" fontId="4" fillId="0" borderId="1" xfId="0" applyFont="1" applyBorder="1"/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6" xfId="0" applyFont="1" applyBorder="1"/>
    <xf numFmtId="0" fontId="6" fillId="0" borderId="0" xfId="0" applyFont="1"/>
    <xf numFmtId="0" fontId="0" fillId="0" borderId="1" xfId="0" applyBorder="1"/>
    <xf numFmtId="43" fontId="0" fillId="0" borderId="1" xfId="0" applyNumberFormat="1" applyBorder="1"/>
    <xf numFmtId="43" fontId="7" fillId="0" borderId="0" xfId="0" applyNumberFormat="1" applyFont="1"/>
    <xf numFmtId="43" fontId="3" fillId="0" borderId="0" xfId="1" applyFont="1" applyFill="1" applyBorder="1"/>
    <xf numFmtId="43" fontId="2" fillId="0" borderId="0" xfId="0" applyNumberFormat="1" applyFont="1"/>
    <xf numFmtId="43" fontId="5" fillId="0" borderId="0" xfId="0" applyNumberFormat="1" applyFont="1"/>
    <xf numFmtId="165" fontId="2" fillId="0" borderId="0" xfId="1" applyNumberFormat="1" applyFont="1" applyFill="1" applyBorder="1"/>
    <xf numFmtId="43" fontId="8" fillId="0" borderId="0" xfId="0" applyNumberFormat="1" applyFont="1"/>
    <xf numFmtId="43" fontId="9" fillId="0" borderId="0" xfId="0" applyNumberFormat="1" applyFont="1"/>
    <xf numFmtId="0" fontId="10" fillId="0" borderId="1" xfId="0" applyFont="1" applyBorder="1"/>
    <xf numFmtId="0" fontId="10" fillId="0" borderId="1" xfId="0" applyFont="1" applyBorder="1" applyAlignment="1">
      <alignment wrapText="1"/>
    </xf>
    <xf numFmtId="0" fontId="12" fillId="0" borderId="1" xfId="0" applyFont="1" applyBorder="1"/>
    <xf numFmtId="0" fontId="11" fillId="0" borderId="1" xfId="0" applyFont="1" applyBorder="1"/>
    <xf numFmtId="0" fontId="13" fillId="0" borderId="1" xfId="0" applyFont="1" applyBorder="1"/>
    <xf numFmtId="43" fontId="11" fillId="0" borderId="1" xfId="0" applyNumberFormat="1" applyFont="1" applyBorder="1"/>
    <xf numFmtId="43" fontId="13" fillId="0" borderId="1" xfId="0" applyNumberFormat="1" applyFont="1" applyBorder="1"/>
    <xf numFmtId="43" fontId="12" fillId="0" borderId="1" xfId="0" applyNumberFormat="1" applyFont="1" applyBorder="1"/>
    <xf numFmtId="43" fontId="10" fillId="0" borderId="1" xfId="0" applyNumberFormat="1" applyFont="1" applyBorder="1"/>
    <xf numFmtId="0" fontId="11" fillId="0" borderId="1" xfId="0" applyFont="1" applyBorder="1" applyAlignment="1">
      <alignment horizontal="center" wrapText="1"/>
    </xf>
    <xf numFmtId="43" fontId="12" fillId="0" borderId="1" xfId="1" applyFont="1" applyFill="1" applyBorder="1"/>
    <xf numFmtId="10" fontId="12" fillId="0" borderId="1" xfId="0" applyNumberFormat="1" applyFont="1" applyBorder="1"/>
    <xf numFmtId="164" fontId="0" fillId="0" borderId="0" xfId="0" applyNumberFormat="1"/>
    <xf numFmtId="43" fontId="0" fillId="0" borderId="6" xfId="0" applyNumberFormat="1" applyBorder="1"/>
    <xf numFmtId="43" fontId="7" fillId="0" borderId="1" xfId="0" applyNumberFormat="1" applyFont="1" applyBorder="1"/>
    <xf numFmtId="0" fontId="11" fillId="0" borderId="1" xfId="0" applyFont="1" applyBorder="1" applyAlignment="1">
      <alignment horizontal="center"/>
    </xf>
    <xf numFmtId="0" fontId="10" fillId="0" borderId="1" xfId="1" applyNumberFormat="1" applyFont="1" applyFill="1" applyBorder="1"/>
    <xf numFmtId="164" fontId="10" fillId="0" borderId="1" xfId="1" applyNumberFormat="1" applyFont="1" applyFill="1" applyBorder="1"/>
    <xf numFmtId="10" fontId="10" fillId="0" borderId="1" xfId="1" applyNumberFormat="1" applyFont="1" applyFill="1" applyBorder="1"/>
    <xf numFmtId="43" fontId="10" fillId="0" borderId="1" xfId="1" applyFont="1" applyFill="1" applyBorder="1"/>
    <xf numFmtId="0" fontId="7" fillId="0" borderId="1" xfId="0" applyFont="1" applyBorder="1"/>
    <xf numFmtId="43" fontId="10" fillId="0" borderId="1" xfId="1" applyFont="1" applyBorder="1"/>
    <xf numFmtId="164" fontId="10" fillId="0" borderId="1" xfId="1" applyNumberFormat="1" applyFont="1" applyBorder="1"/>
    <xf numFmtId="43" fontId="14" fillId="0" borderId="1" xfId="0" applyNumberFormat="1" applyFont="1" applyBorder="1"/>
    <xf numFmtId="2" fontId="10" fillId="0" borderId="1" xfId="1" applyNumberFormat="1" applyFont="1" applyBorder="1"/>
    <xf numFmtId="0" fontId="7" fillId="2" borderId="1" xfId="0" applyFont="1" applyFill="1" applyBorder="1"/>
    <xf numFmtId="0" fontId="0" fillId="2" borderId="1" xfId="0" applyFill="1" applyBorder="1"/>
    <xf numFmtId="43" fontId="0" fillId="2" borderId="1" xfId="0" applyNumberFormat="1" applyFill="1" applyBorder="1"/>
    <xf numFmtId="43" fontId="6" fillId="0" borderId="7" xfId="0" applyNumberFormat="1" applyFont="1" applyBorder="1"/>
    <xf numFmtId="0" fontId="0" fillId="0" borderId="0" xfId="0" applyBorder="1"/>
    <xf numFmtId="43" fontId="0" fillId="0" borderId="0" xfId="0" applyNumberFormat="1" applyBorder="1"/>
    <xf numFmtId="0" fontId="7" fillId="0" borderId="0" xfId="0" applyFont="1" applyFill="1"/>
    <xf numFmtId="0" fontId="0" fillId="0" borderId="0" xfId="0" applyFill="1"/>
    <xf numFmtId="0" fontId="7" fillId="0" borderId="1" xfId="0" applyFont="1" applyFill="1" applyBorder="1"/>
    <xf numFmtId="0" fontId="0" fillId="0" borderId="1" xfId="0" applyFill="1" applyBorder="1"/>
    <xf numFmtId="43" fontId="0" fillId="0" borderId="1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89218</xdr:colOff>
      <xdr:row>31</xdr:row>
      <xdr:rowOff>133350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507C75F-AC37-4816-A377-26BF5A948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404418" cy="6038850"/>
        </a:xfrm>
        <a:prstGeom prst="rect">
          <a:avLst/>
        </a:prstGeom>
      </xdr:spPr>
    </xdr:pic>
    <xdr:clientData/>
  </xdr:twoCellAnchor>
  <xdr:twoCellAnchor editAs="oneCell">
    <xdr:from>
      <xdr:col>12</xdr:col>
      <xdr:colOff>257175</xdr:colOff>
      <xdr:row>0</xdr:row>
      <xdr:rowOff>95250</xdr:rowOff>
    </xdr:from>
    <xdr:to>
      <xdr:col>26</xdr:col>
      <xdr:colOff>477472</xdr:colOff>
      <xdr:row>39</xdr:row>
      <xdr:rowOff>143919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7332FC-A0EA-4275-825B-7BEFD569A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72375" y="95250"/>
          <a:ext cx="8754697" cy="74781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12</xdr:col>
      <xdr:colOff>48001</xdr:colOff>
      <xdr:row>29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1BE3320-0284-4FD3-BA7E-D9B6DB4729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7363200" cy="55244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122927</xdr:colOff>
      <xdr:row>42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BFFC1E-4AE7-48F3-BA0D-84F1176AB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18927" cy="8039100"/>
        </a:xfrm>
        <a:prstGeom prst="rect">
          <a:avLst/>
        </a:prstGeom>
      </xdr:spPr>
    </xdr:pic>
    <xdr:clientData/>
  </xdr:twoCellAnchor>
  <xdr:twoCellAnchor editAs="oneCell">
    <xdr:from>
      <xdr:col>10</xdr:col>
      <xdr:colOff>123825</xdr:colOff>
      <xdr:row>1</xdr:row>
      <xdr:rowOff>57150</xdr:rowOff>
    </xdr:from>
    <xdr:to>
      <xdr:col>26</xdr:col>
      <xdr:colOff>55939</xdr:colOff>
      <xdr:row>38</xdr:row>
      <xdr:rowOff>180078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7587E54-6065-4D4B-9814-A3ABF3BF0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19825" y="247650"/>
          <a:ext cx="9685714" cy="717142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45</xdr:row>
      <xdr:rowOff>0</xdr:rowOff>
    </xdr:from>
    <xdr:to>
      <xdr:col>19</xdr:col>
      <xdr:colOff>154038</xdr:colOff>
      <xdr:row>88</xdr:row>
      <xdr:rowOff>1143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6D596BE-EAF0-4B5C-9E0A-F5687016B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572500"/>
          <a:ext cx="11736438" cy="81926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4"/>
  <sheetViews>
    <sheetView topLeftCell="A5" zoomScaleNormal="100" workbookViewId="0">
      <selection activeCell="B35" sqref="B35"/>
    </sheetView>
  </sheetViews>
  <sheetFormatPr defaultRowHeight="15" x14ac:dyDescent="0.25"/>
  <cols>
    <col min="1" max="1" width="21.7109375" bestFit="1" customWidth="1"/>
    <col min="2" max="2" width="18.140625" style="17" bestFit="1" customWidth="1"/>
    <col min="3" max="3" width="15.5703125" style="17" bestFit="1" customWidth="1"/>
    <col min="4" max="4" width="18.28515625" bestFit="1" customWidth="1"/>
    <col min="5" max="5" width="18.28515625" customWidth="1"/>
    <col min="6" max="6" width="23" bestFit="1" customWidth="1"/>
    <col min="7" max="7" width="18.85546875" bestFit="1" customWidth="1"/>
    <col min="8" max="8" width="19.85546875" bestFit="1" customWidth="1"/>
    <col min="9" max="9" width="15.42578125" bestFit="1" customWidth="1"/>
    <col min="10" max="10" width="13.7109375" bestFit="1" customWidth="1"/>
    <col min="14" max="14" width="14.28515625" bestFit="1" customWidth="1"/>
    <col min="15" max="15" width="11.5703125" bestFit="1" customWidth="1"/>
  </cols>
  <sheetData>
    <row r="1" spans="1:15" x14ac:dyDescent="0.25">
      <c r="A1" s="20"/>
      <c r="B1" s="49"/>
      <c r="C1" s="49"/>
      <c r="F1" s="2"/>
      <c r="G1" s="3"/>
      <c r="H1" s="3"/>
      <c r="I1" s="4"/>
      <c r="L1" s="2"/>
      <c r="M1" s="3"/>
      <c r="N1" s="3"/>
      <c r="O1" s="4"/>
    </row>
    <row r="2" spans="1:15" ht="16.5" x14ac:dyDescent="0.3">
      <c r="A2" s="29"/>
      <c r="B2" s="38"/>
      <c r="C2" s="38"/>
      <c r="D2" s="44"/>
      <c r="E2" s="17"/>
      <c r="F2" t="s">
        <v>13</v>
      </c>
      <c r="I2" s="6"/>
      <c r="L2" s="5"/>
      <c r="O2" s="6"/>
    </row>
    <row r="3" spans="1:15" ht="16.5" x14ac:dyDescent="0.3">
      <c r="A3" s="29" t="s">
        <v>0</v>
      </c>
      <c r="B3" s="39">
        <v>11500</v>
      </c>
      <c r="C3" s="39"/>
      <c r="D3" s="37"/>
      <c r="E3" s="13"/>
      <c r="F3" s="5">
        <v>2024</v>
      </c>
      <c r="G3" s="7">
        <v>2023</v>
      </c>
      <c r="H3" s="8">
        <f>G3-F3</f>
        <v>-1</v>
      </c>
      <c r="I3" s="6"/>
      <c r="J3">
        <v>26620</v>
      </c>
      <c r="L3" s="5"/>
      <c r="M3" s="7"/>
      <c r="N3" s="8"/>
      <c r="O3" s="6"/>
    </row>
    <row r="4" spans="1:15" ht="33" x14ac:dyDescent="0.3">
      <c r="A4" s="30" t="s">
        <v>1</v>
      </c>
      <c r="B4" s="39">
        <v>2600</v>
      </c>
      <c r="C4" s="39"/>
      <c r="D4" s="37"/>
      <c r="E4" s="13"/>
      <c r="F4" s="9" t="s">
        <v>26</v>
      </c>
      <c r="G4" t="s">
        <v>27</v>
      </c>
      <c r="H4" s="8"/>
      <c r="I4" s="6"/>
      <c r="J4">
        <f>J3/100*105</f>
        <v>27951</v>
      </c>
      <c r="L4" s="9"/>
      <c r="M4" s="7"/>
      <c r="N4" s="8"/>
      <c r="O4" s="6"/>
    </row>
    <row r="5" spans="1:15" ht="16.5" x14ac:dyDescent="0.3">
      <c r="A5" s="29" t="s">
        <v>2</v>
      </c>
      <c r="B5" s="39">
        <f>B3-B4</f>
        <v>8900</v>
      </c>
      <c r="C5" s="39"/>
      <c r="D5" s="37"/>
      <c r="E5" s="21"/>
      <c r="F5" s="7">
        <f>27.24*10.764</f>
        <v>293.21135999999996</v>
      </c>
      <c r="G5" s="13">
        <f>F5*1.1</f>
        <v>322.53249599999998</v>
      </c>
      <c r="H5" s="26"/>
      <c r="I5" s="42"/>
      <c r="J5">
        <f>J4/10.764</f>
        <v>2596.711259754738</v>
      </c>
      <c r="L5" s="5"/>
      <c r="M5" s="7"/>
      <c r="N5" s="8"/>
      <c r="O5" s="6"/>
    </row>
    <row r="6" spans="1:15" ht="16.5" x14ac:dyDescent="0.3">
      <c r="A6" s="29" t="s">
        <v>3</v>
      </c>
      <c r="B6" s="39">
        <f>B4</f>
        <v>2600</v>
      </c>
      <c r="C6" s="39"/>
      <c r="D6" s="37"/>
      <c r="E6" s="37"/>
      <c r="F6" s="21"/>
      <c r="G6" s="24"/>
      <c r="H6" s="26"/>
      <c r="I6" s="18"/>
      <c r="J6" s="19"/>
      <c r="L6" s="5"/>
      <c r="M6" s="7"/>
      <c r="N6" s="8"/>
      <c r="O6" s="6"/>
    </row>
    <row r="7" spans="1:15" ht="16.5" x14ac:dyDescent="0.3">
      <c r="A7" s="29" t="s">
        <v>4</v>
      </c>
      <c r="B7" s="31">
        <v>0</v>
      </c>
      <c r="C7" s="31"/>
      <c r="D7" s="45"/>
      <c r="E7" s="50"/>
      <c r="F7" s="37"/>
      <c r="G7" s="24"/>
      <c r="H7" s="24"/>
      <c r="I7" s="19"/>
      <c r="J7" s="19"/>
      <c r="K7">
        <f>J7/10.764</f>
        <v>0</v>
      </c>
      <c r="L7" s="5"/>
      <c r="M7" s="10"/>
      <c r="N7" s="11"/>
      <c r="O7" s="6"/>
    </row>
    <row r="8" spans="1:15" ht="16.5" x14ac:dyDescent="0.3">
      <c r="A8" s="29" t="s">
        <v>5</v>
      </c>
      <c r="B8" s="31">
        <f>B9-B7</f>
        <v>60</v>
      </c>
      <c r="C8" s="31"/>
      <c r="D8" s="46"/>
      <c r="E8" s="51"/>
      <c r="F8" s="37"/>
      <c r="G8" s="25"/>
      <c r="H8" s="24"/>
      <c r="I8" s="19"/>
      <c r="J8" s="19"/>
      <c r="L8" s="5"/>
      <c r="M8" s="10"/>
      <c r="N8" s="11"/>
      <c r="O8" s="6"/>
    </row>
    <row r="9" spans="1:15" ht="16.5" x14ac:dyDescent="0.3">
      <c r="A9" s="29" t="s">
        <v>6</v>
      </c>
      <c r="B9" s="31">
        <v>60</v>
      </c>
      <c r="C9" s="31"/>
      <c r="D9" s="45"/>
      <c r="E9" s="50"/>
      <c r="F9" s="52"/>
      <c r="G9" s="41"/>
      <c r="H9" s="25"/>
      <c r="I9" s="19"/>
      <c r="J9" s="19"/>
      <c r="K9" s="16"/>
      <c r="L9" s="16"/>
      <c r="M9" s="14"/>
      <c r="N9" s="11"/>
      <c r="O9" s="6"/>
    </row>
    <row r="10" spans="1:15" ht="33" x14ac:dyDescent="0.3">
      <c r="A10" s="30" t="s">
        <v>7</v>
      </c>
      <c r="B10" s="31">
        <f>90*B7/B9</f>
        <v>0</v>
      </c>
      <c r="C10" s="31"/>
      <c r="D10" s="45"/>
      <c r="E10" s="50"/>
      <c r="F10" s="37"/>
      <c r="G10" s="23"/>
      <c r="H10" s="25"/>
      <c r="I10" s="19"/>
      <c r="J10" s="19"/>
      <c r="K10" s="16"/>
      <c r="L10" s="16"/>
      <c r="M10" s="14"/>
      <c r="N10" s="11"/>
      <c r="O10" s="6"/>
    </row>
    <row r="11" spans="1:15" ht="16.5" x14ac:dyDescent="0.3">
      <c r="A11" s="29"/>
      <c r="B11" s="40">
        <f>B10%</f>
        <v>0</v>
      </c>
      <c r="C11" s="40"/>
      <c r="D11" s="47"/>
      <c r="E11" s="53"/>
      <c r="F11" s="37"/>
      <c r="G11" s="24"/>
      <c r="H11" s="25"/>
      <c r="I11" s="19"/>
      <c r="J11" s="19"/>
      <c r="K11" s="16"/>
      <c r="L11" s="16"/>
      <c r="M11" s="14"/>
      <c r="N11" s="12"/>
      <c r="O11" s="6"/>
    </row>
    <row r="12" spans="1:15" ht="16.5" x14ac:dyDescent="0.3">
      <c r="A12" s="29" t="s">
        <v>8</v>
      </c>
      <c r="B12" s="39">
        <f>B6*B11</f>
        <v>0</v>
      </c>
      <c r="C12" s="39"/>
      <c r="D12" s="48"/>
      <c r="E12" s="50"/>
      <c r="F12" s="37"/>
      <c r="G12" s="24"/>
      <c r="H12" s="25"/>
      <c r="I12" s="57"/>
      <c r="J12" s="19"/>
      <c r="K12" s="16"/>
      <c r="L12" s="16"/>
      <c r="M12" s="14"/>
      <c r="N12" s="8"/>
      <c r="O12" s="6"/>
    </row>
    <row r="13" spans="1:15" ht="16.5" x14ac:dyDescent="0.3">
      <c r="A13" s="29" t="s">
        <v>9</v>
      </c>
      <c r="B13" s="39">
        <f>B6-B12</f>
        <v>2600</v>
      </c>
      <c r="C13" s="39"/>
      <c r="D13" s="48"/>
      <c r="E13" s="1"/>
      <c r="F13" s="13"/>
      <c r="G13" s="25"/>
      <c r="H13" s="25"/>
      <c r="I13" s="19"/>
      <c r="J13" s="19"/>
      <c r="K13" s="16"/>
      <c r="L13" s="16"/>
      <c r="M13" s="14"/>
      <c r="N13" s="8"/>
      <c r="O13" s="6"/>
    </row>
    <row r="14" spans="1:15" ht="16.5" x14ac:dyDescent="0.3">
      <c r="A14" s="29" t="s">
        <v>2</v>
      </c>
      <c r="B14" s="39">
        <f>B5</f>
        <v>8900</v>
      </c>
      <c r="C14" s="39"/>
      <c r="D14" s="37"/>
      <c r="E14" s="13"/>
      <c r="F14" s="16"/>
      <c r="H14" s="25"/>
      <c r="I14" s="19"/>
      <c r="J14" s="19"/>
      <c r="K14" s="16"/>
      <c r="L14" s="16"/>
      <c r="M14" s="14"/>
      <c r="N14" s="8"/>
      <c r="O14" s="6"/>
    </row>
    <row r="15" spans="1:15" ht="16.5" x14ac:dyDescent="0.3">
      <c r="A15" s="29" t="s">
        <v>10</v>
      </c>
      <c r="B15" s="39">
        <f>B14+B13</f>
        <v>11500</v>
      </c>
      <c r="C15" s="39"/>
      <c r="D15" s="37"/>
      <c r="E15" s="13"/>
      <c r="F15" s="16"/>
      <c r="G15" s="27"/>
      <c r="H15" s="25"/>
      <c r="I15" s="16"/>
      <c r="J15" s="16"/>
      <c r="K15" s="16"/>
      <c r="L15" s="16"/>
      <c r="M15" s="14"/>
      <c r="N15" s="8"/>
      <c r="O15" s="6"/>
    </row>
    <row r="16" spans="1:15" ht="16.5" x14ac:dyDescent="0.3">
      <c r="A16" s="29" t="s">
        <v>23</v>
      </c>
      <c r="B16" s="32">
        <v>293</v>
      </c>
      <c r="C16" s="32"/>
      <c r="D16" s="33"/>
      <c r="E16" s="13"/>
      <c r="F16" s="25" t="s">
        <v>28</v>
      </c>
      <c r="G16" s="28"/>
      <c r="H16" s="24"/>
      <c r="I16" s="42"/>
      <c r="L16" s="5"/>
      <c r="N16" s="11"/>
      <c r="O16" s="6"/>
    </row>
    <row r="17" spans="1:15" ht="16.5" x14ac:dyDescent="0.3">
      <c r="A17" s="29" t="s">
        <v>11</v>
      </c>
      <c r="B17" s="34">
        <f>B15*B16</f>
        <v>3369500</v>
      </c>
      <c r="C17" s="34"/>
      <c r="D17" s="35"/>
      <c r="E17" s="13"/>
      <c r="F17" s="25"/>
      <c r="G17" s="25"/>
      <c r="H17" s="24"/>
      <c r="I17" s="42"/>
      <c r="L17" s="5"/>
      <c r="N17" s="24"/>
      <c r="O17" s="42"/>
    </row>
    <row r="18" spans="1:15" ht="16.5" x14ac:dyDescent="0.3">
      <c r="A18" s="29" t="s">
        <v>24</v>
      </c>
      <c r="B18" s="34">
        <f>B17*0.98</f>
        <v>3302110</v>
      </c>
      <c r="C18" s="34"/>
      <c r="D18" s="35"/>
      <c r="E18" s="13"/>
      <c r="F18" s="25"/>
      <c r="G18" s="25"/>
      <c r="H18" s="24"/>
      <c r="I18" s="42"/>
      <c r="L18" s="58"/>
      <c r="N18" s="24"/>
      <c r="O18" s="59"/>
    </row>
    <row r="19" spans="1:15" ht="16.5" hidden="1" x14ac:dyDescent="0.3">
      <c r="A19" s="29" t="s">
        <v>24</v>
      </c>
      <c r="B19" s="34">
        <f>B17*0.9</f>
        <v>3032550</v>
      </c>
      <c r="C19" s="34"/>
      <c r="D19" s="35"/>
      <c r="E19" s="13"/>
      <c r="F19" s="25"/>
      <c r="G19" s="25"/>
      <c r="H19" s="24"/>
      <c r="I19" s="42"/>
      <c r="N19" s="24"/>
      <c r="O19" s="13"/>
    </row>
    <row r="20" spans="1:15" ht="16.5" x14ac:dyDescent="0.3">
      <c r="A20" s="29" t="s">
        <v>25</v>
      </c>
      <c r="B20" s="34">
        <f>B17*0.8</f>
        <v>2695600</v>
      </c>
      <c r="C20" s="34"/>
      <c r="D20" s="35"/>
      <c r="E20" s="13"/>
      <c r="F20" s="25"/>
      <c r="G20" s="25"/>
      <c r="H20" s="24"/>
      <c r="I20" s="42"/>
      <c r="N20" s="24"/>
      <c r="O20" s="13"/>
    </row>
    <row r="21" spans="1:15" ht="16.5" hidden="1" x14ac:dyDescent="0.3">
      <c r="A21" s="29" t="s">
        <v>25</v>
      </c>
      <c r="B21" s="34">
        <f>B17*0.8</f>
        <v>2695600</v>
      </c>
      <c r="C21" s="34"/>
      <c r="D21" s="35"/>
      <c r="E21" s="13"/>
      <c r="F21" s="25"/>
      <c r="G21" s="25"/>
      <c r="H21" s="24"/>
      <c r="I21" s="42"/>
      <c r="N21" s="24"/>
      <c r="O21" s="13"/>
    </row>
    <row r="22" spans="1:15" ht="16.5" x14ac:dyDescent="0.3">
      <c r="A22" s="29" t="s">
        <v>12</v>
      </c>
      <c r="B22" s="36">
        <f>B4*325</f>
        <v>845000</v>
      </c>
      <c r="C22" s="36"/>
      <c r="D22" s="37"/>
      <c r="E22" s="13"/>
      <c r="F22" s="13"/>
      <c r="G22" s="13"/>
      <c r="I22" s="6"/>
    </row>
    <row r="23" spans="1:15" ht="16.5" x14ac:dyDescent="0.3">
      <c r="A23" s="31" t="s">
        <v>16</v>
      </c>
      <c r="B23" s="43">
        <f>B17*0.03/12</f>
        <v>8423.75</v>
      </c>
      <c r="C23" s="36"/>
      <c r="D23" s="36"/>
      <c r="E23" s="13"/>
    </row>
    <row r="24" spans="1:15" x14ac:dyDescent="0.25">
      <c r="B24" s="22"/>
      <c r="C24" s="22"/>
    </row>
    <row r="25" spans="1:15" x14ac:dyDescent="0.25">
      <c r="B25" s="22"/>
      <c r="C25" s="22"/>
    </row>
    <row r="27" spans="1:15" x14ac:dyDescent="0.25">
      <c r="D27" t="s">
        <v>14</v>
      </c>
    </row>
    <row r="28" spans="1:15" x14ac:dyDescent="0.25">
      <c r="B28" s="49" t="s">
        <v>20</v>
      </c>
      <c r="C28" s="49" t="s">
        <v>15</v>
      </c>
      <c r="D28" s="20" t="s">
        <v>21</v>
      </c>
      <c r="E28" s="20"/>
      <c r="F28" s="20" t="s">
        <v>11</v>
      </c>
      <c r="G28" s="20" t="s">
        <v>17</v>
      </c>
      <c r="H28" s="20" t="s">
        <v>18</v>
      </c>
      <c r="I28" s="20" t="s">
        <v>19</v>
      </c>
      <c r="J28" s="20"/>
    </row>
    <row r="29" spans="1:15" x14ac:dyDescent="0.25">
      <c r="B29" s="49"/>
      <c r="C29" s="49">
        <v>320</v>
      </c>
      <c r="D29" s="20">
        <f>C29*1.2</f>
        <v>384</v>
      </c>
      <c r="E29" s="20"/>
      <c r="F29" s="21">
        <v>4200000</v>
      </c>
      <c r="G29" s="21">
        <f t="shared" ref="G29:G33" si="0">F29/C29</f>
        <v>13125</v>
      </c>
      <c r="H29" s="21">
        <f t="shared" ref="H29:H33" si="1">F29/D29</f>
        <v>10937.5</v>
      </c>
      <c r="I29" s="21" t="e">
        <f t="shared" ref="I29:I33" si="2">F29/B29</f>
        <v>#DIV/0!</v>
      </c>
      <c r="J29" s="20">
        <f t="shared" ref="J29:J32" si="3">D29/C29</f>
        <v>1.2</v>
      </c>
    </row>
    <row r="30" spans="1:15" x14ac:dyDescent="0.25">
      <c r="B30" s="49"/>
      <c r="C30" s="54">
        <v>350</v>
      </c>
      <c r="D30" s="20">
        <f>C30*1.2</f>
        <v>420</v>
      </c>
      <c r="E30" s="55"/>
      <c r="F30" s="56">
        <v>4000000</v>
      </c>
      <c r="G30" s="56">
        <f t="shared" si="0"/>
        <v>11428.571428571429</v>
      </c>
      <c r="H30" s="21">
        <f t="shared" si="1"/>
        <v>9523.8095238095229</v>
      </c>
      <c r="I30" s="21" t="e">
        <f t="shared" si="2"/>
        <v>#DIV/0!</v>
      </c>
      <c r="J30" s="20">
        <f t="shared" si="3"/>
        <v>1.2</v>
      </c>
    </row>
    <row r="31" spans="1:15" x14ac:dyDescent="0.25">
      <c r="B31" s="49"/>
      <c r="C31" s="54">
        <v>350</v>
      </c>
      <c r="D31" s="20">
        <f>C31*1.2</f>
        <v>420</v>
      </c>
      <c r="E31" s="55"/>
      <c r="F31" s="56">
        <v>4700000</v>
      </c>
      <c r="G31" s="56">
        <f t="shared" si="0"/>
        <v>13428.571428571429</v>
      </c>
      <c r="H31" s="56">
        <f t="shared" si="1"/>
        <v>11190.476190476191</v>
      </c>
      <c r="I31" s="21" t="e">
        <f t="shared" si="2"/>
        <v>#DIV/0!</v>
      </c>
      <c r="J31" s="20">
        <f t="shared" si="3"/>
        <v>1.2</v>
      </c>
    </row>
    <row r="32" spans="1:15" x14ac:dyDescent="0.25">
      <c r="B32" s="49"/>
      <c r="C32" s="54">
        <v>355</v>
      </c>
      <c r="D32" s="20">
        <f>C32*1.2</f>
        <v>426</v>
      </c>
      <c r="E32" s="55"/>
      <c r="F32" s="56">
        <v>4000000</v>
      </c>
      <c r="G32" s="56">
        <f t="shared" si="0"/>
        <v>11267.605633802817</v>
      </c>
      <c r="H32" s="56">
        <f t="shared" si="1"/>
        <v>9389.6713615023473</v>
      </c>
      <c r="I32" s="21" t="e">
        <f t="shared" si="2"/>
        <v>#DIV/0!</v>
      </c>
      <c r="J32" s="20">
        <f t="shared" si="3"/>
        <v>1.2</v>
      </c>
    </row>
    <row r="33" spans="1:12" x14ac:dyDescent="0.25">
      <c r="B33" s="49"/>
      <c r="C33" s="49"/>
      <c r="D33" s="20"/>
      <c r="E33" s="20"/>
      <c r="F33" s="20"/>
      <c r="G33" s="21" t="e">
        <f t="shared" si="0"/>
        <v>#DIV/0!</v>
      </c>
      <c r="H33" s="21" t="e">
        <f t="shared" si="1"/>
        <v>#DIV/0!</v>
      </c>
      <c r="I33" s="21" t="e">
        <f t="shared" si="2"/>
        <v>#DIV/0!</v>
      </c>
      <c r="J33" s="20"/>
    </row>
    <row r="34" spans="1:12" x14ac:dyDescent="0.25">
      <c r="B34" s="60" t="s">
        <v>22</v>
      </c>
      <c r="C34" s="60"/>
      <c r="D34" s="61"/>
      <c r="E34" s="61"/>
      <c r="F34" s="61"/>
      <c r="G34" s="61"/>
      <c r="H34" s="61"/>
      <c r="I34" s="61"/>
      <c r="J34" s="61"/>
    </row>
    <row r="35" spans="1:12" x14ac:dyDescent="0.25">
      <c r="B35" s="62">
        <f>38.34*10.764</f>
        <v>412.69175999999999</v>
      </c>
      <c r="C35" s="62">
        <v>4400000</v>
      </c>
      <c r="D35" s="63">
        <f t="shared" ref="D35:D39" si="4">C35/B35</f>
        <v>10661.710328308955</v>
      </c>
      <c r="E35" s="63"/>
      <c r="F35" s="63"/>
      <c r="G35" s="64"/>
      <c r="H35" s="63"/>
      <c r="I35" s="64" t="e">
        <f>G35/#REF!</f>
        <v>#REF!</v>
      </c>
      <c r="J35" s="61"/>
      <c r="L35" s="13">
        <f>B15/D35</f>
        <v>1.0786261909090908</v>
      </c>
    </row>
    <row r="36" spans="1:12" x14ac:dyDescent="0.25">
      <c r="B36" s="62">
        <f>339+44</f>
        <v>383</v>
      </c>
      <c r="C36" s="62">
        <v>4000000</v>
      </c>
      <c r="D36" s="63">
        <f t="shared" si="4"/>
        <v>10443.864229765013</v>
      </c>
      <c r="E36" s="63"/>
      <c r="F36" s="63"/>
      <c r="G36" s="64"/>
      <c r="H36" s="63"/>
      <c r="I36" s="64" t="e">
        <f>G36/#REF!</f>
        <v>#REF!</v>
      </c>
      <c r="J36" s="61"/>
    </row>
    <row r="37" spans="1:12" x14ac:dyDescent="0.25">
      <c r="B37" s="62">
        <f>26.78*10.764</f>
        <v>288.25992000000002</v>
      </c>
      <c r="C37" s="62">
        <v>4100000</v>
      </c>
      <c r="D37" s="63">
        <f t="shared" si="4"/>
        <v>14223.274605779394</v>
      </c>
      <c r="E37" s="63"/>
      <c r="F37" s="63"/>
      <c r="G37" s="64"/>
      <c r="H37" s="63"/>
      <c r="I37" s="63"/>
      <c r="J37" s="61"/>
    </row>
    <row r="38" spans="1:12" ht="15.75" x14ac:dyDescent="0.25">
      <c r="A38" s="15"/>
      <c r="B38" s="62">
        <f>36*10.764+1.858*10.764</f>
        <v>407.50351199999994</v>
      </c>
      <c r="C38" s="62">
        <v>4500000</v>
      </c>
      <c r="D38" s="63">
        <f t="shared" si="4"/>
        <v>11042.849613526769</v>
      </c>
      <c r="E38" s="63"/>
      <c r="F38" s="63"/>
      <c r="G38" s="64"/>
      <c r="H38" s="63"/>
      <c r="I38" s="63"/>
      <c r="J38" s="61"/>
    </row>
    <row r="39" spans="1:12" ht="15.75" x14ac:dyDescent="0.25">
      <c r="A39" s="15"/>
      <c r="B39" s="62">
        <f>26.78*10.764</f>
        <v>288.25992000000002</v>
      </c>
      <c r="C39" s="62">
        <v>4100000</v>
      </c>
      <c r="D39" s="63">
        <f t="shared" si="4"/>
        <v>14223.274605779394</v>
      </c>
      <c r="E39" s="63"/>
      <c r="F39" s="63"/>
      <c r="G39" s="64"/>
      <c r="H39" s="63"/>
      <c r="I39" s="63"/>
      <c r="J39" s="61"/>
    </row>
    <row r="40" spans="1:12" ht="15.75" x14ac:dyDescent="0.25">
      <c r="A40" s="15"/>
      <c r="B40" s="60"/>
      <c r="C40" s="60"/>
      <c r="D40" s="61"/>
      <c r="E40" s="61"/>
      <c r="F40" s="61"/>
      <c r="G40" s="61"/>
      <c r="H40" s="61"/>
      <c r="I40" s="61"/>
      <c r="J40" s="61"/>
    </row>
    <row r="41" spans="1:12" ht="15.75" x14ac:dyDescent="0.25">
      <c r="A41" s="15"/>
      <c r="B41" s="60"/>
      <c r="C41" s="60"/>
      <c r="D41" s="61"/>
      <c r="E41" s="61"/>
      <c r="F41" s="61"/>
      <c r="G41" s="61"/>
      <c r="H41" s="61"/>
      <c r="I41" s="61"/>
      <c r="J41" s="61"/>
    </row>
    <row r="42" spans="1:12" ht="15.75" x14ac:dyDescent="0.25">
      <c r="A42" s="15"/>
      <c r="B42" s="60"/>
      <c r="C42" s="60"/>
      <c r="D42" s="61"/>
      <c r="E42" s="61"/>
      <c r="F42" s="61"/>
      <c r="G42" s="61"/>
      <c r="H42" s="61"/>
      <c r="I42" s="61"/>
      <c r="J42" s="61"/>
    </row>
    <row r="43" spans="1:12" ht="15.75" x14ac:dyDescent="0.25">
      <c r="A43" s="15"/>
    </row>
    <row r="44" spans="1:12" ht="15.75" x14ac:dyDescent="0.25">
      <c r="A44" s="15"/>
    </row>
    <row r="64" spans="4:6" x14ac:dyDescent="0.25">
      <c r="D64" s="13"/>
      <c r="E64" s="13"/>
      <c r="F64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0A581-F581-42D7-98A8-BB9206F50AA5}">
  <dimension ref="A1"/>
  <sheetViews>
    <sheetView workbookViewId="0">
      <selection activeCell="K36" sqref="K36"/>
    </sheetView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62EF8-0B7B-44F7-B824-5ED664FB6FC2}">
  <dimension ref="A1"/>
  <sheetViews>
    <sheetView zoomScale="130" zoomScaleNormal="130" workbookViewId="0">
      <selection activeCell="R21" sqref="R2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18B29-ED71-420E-8A64-FA2AA6ABEE2B}">
  <dimension ref="A1"/>
  <sheetViews>
    <sheetView tabSelected="1" topLeftCell="A8" workbookViewId="0">
      <selection activeCell="U42" sqref="U4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931A0-6350-4514-B29D-0679936E190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0C8EB-9C30-4946-9AC0-07F9757B988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8D981-8EBC-4A66-814C-A24AF35F346A}">
  <dimension ref="A1"/>
  <sheetViews>
    <sheetView workbookViewId="0">
      <selection activeCell="A46" sqref="A4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F46C2-1240-4F1F-9E6C-99B3DD892094}">
  <dimension ref="A1"/>
  <sheetViews>
    <sheetView workbookViewId="0">
      <selection activeCell="K2" sqref="K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Sheet5</vt:lpstr>
      <vt:lpstr>Sheet4</vt:lpstr>
      <vt:lpstr>Sheet2</vt:lpstr>
      <vt:lpstr>Sheet3</vt:lpstr>
      <vt:lpstr>Sheet7</vt:lpstr>
      <vt:lpstr>Sheet8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2024-10-16T08:05:57Z</dcterms:modified>
</cp:coreProperties>
</file>