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Approx Value\Pratiksha Thakur (SBI RACPC Sion)\"/>
    </mc:Choice>
  </mc:AlternateContent>
  <xr:revisionPtr revIDLastSave="0" documentId="13_ncr:1_{CFB72B35-74CB-40A9-BB26-58DF92398BBE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IGR" sheetId="44" r:id="rId5"/>
    <sheet name="Rates" sheetId="46" r:id="rId6"/>
    <sheet name="Area Page" sheetId="45" r:id="rId7"/>
  </sheets>
  <calcPr calcId="191029"/>
</workbook>
</file>

<file path=xl/calcChain.xml><?xml version="1.0" encoding="utf-8"?>
<calcChain xmlns="http://schemas.openxmlformats.org/spreadsheetml/2006/main">
  <c r="I9" i="23" l="1"/>
  <c r="D23" i="23"/>
  <c r="U3" i="4"/>
  <c r="R3" i="4"/>
  <c r="Q3" i="4"/>
  <c r="P3" i="4"/>
  <c r="U2" i="4"/>
  <c r="R2" i="4"/>
  <c r="Q2" i="4"/>
  <c r="P2" i="4"/>
  <c r="J24" i="44"/>
  <c r="H24" i="44"/>
  <c r="J23" i="44"/>
  <c r="H23" i="44"/>
  <c r="H19" i="44"/>
  <c r="J19" i="44" s="1"/>
  <c r="H18" i="44"/>
  <c r="J18" i="44" s="1"/>
  <c r="H17" i="44"/>
  <c r="H16" i="44"/>
  <c r="H15" i="44"/>
  <c r="J15" i="44" s="1"/>
  <c r="H14" i="44"/>
  <c r="J13" i="44"/>
  <c r="H13" i="44"/>
  <c r="H7" i="23"/>
  <c r="H12" i="44"/>
  <c r="J12" i="44" s="1"/>
  <c r="J14" i="44"/>
  <c r="J16" i="44"/>
  <c r="J17" i="44"/>
  <c r="J20" i="44"/>
  <c r="H9" i="23"/>
  <c r="I7" i="23"/>
  <c r="I6" i="23"/>
  <c r="I5" i="23"/>
  <c r="I4" i="23"/>
  <c r="C23" i="23"/>
  <c r="I3" i="23" l="1"/>
  <c r="C17" i="4"/>
  <c r="N23" i="4"/>
  <c r="Q24" i="4"/>
  <c r="G26" i="4"/>
  <c r="C12" i="4"/>
  <c r="C11" i="4"/>
  <c r="C3" i="4"/>
  <c r="C4" i="4"/>
  <c r="C5" i="4"/>
  <c r="C6" i="4"/>
  <c r="C7" i="4"/>
  <c r="C8" i="4"/>
  <c r="C9" i="4"/>
  <c r="C10" i="4"/>
  <c r="C2" i="4"/>
  <c r="Q25" i="4" l="1"/>
  <c r="G34" i="4"/>
  <c r="N25" i="4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D2" i="4" l="1"/>
  <c r="D3" i="4"/>
  <c r="D4" i="4"/>
  <c r="D5" i="4"/>
  <c r="D6" i="4"/>
  <c r="D7" i="4"/>
  <c r="C13" i="4"/>
  <c r="D13" i="4" s="1"/>
  <c r="J5" i="4"/>
  <c r="J6" i="4"/>
  <c r="J8" i="4"/>
  <c r="G31" i="4"/>
  <c r="G32" i="4" s="1"/>
  <c r="C15" i="4"/>
  <c r="D15" i="4" s="1"/>
  <c r="J15" i="4"/>
  <c r="I15" i="4"/>
  <c r="A15" i="4"/>
  <c r="C14" i="4"/>
  <c r="D14" i="4" s="1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I8" i="4"/>
  <c r="A8" i="4"/>
  <c r="J7" i="4"/>
  <c r="I7" i="4"/>
  <c r="A7" i="4"/>
  <c r="I6" i="4"/>
  <c r="A6" i="4"/>
  <c r="I5" i="4"/>
  <c r="A5" i="4"/>
  <c r="J4" i="4"/>
  <c r="I4" i="4"/>
  <c r="A4" i="4"/>
  <c r="J3" i="4"/>
  <c r="I3" i="4"/>
  <c r="A3" i="4"/>
  <c r="A2" i="4"/>
  <c r="H32" i="4" l="1"/>
  <c r="I31" i="4"/>
  <c r="G35" i="4"/>
  <c r="H4" i="4"/>
  <c r="H11" i="4"/>
  <c r="H15" i="4"/>
  <c r="H2" i="4"/>
  <c r="H6" i="4"/>
  <c r="H9" i="4"/>
  <c r="H13" i="4"/>
  <c r="H5" i="4"/>
  <c r="H8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C21" i="23"/>
  <c r="C25" i="23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H33" i="23" l="1"/>
  <c r="F33" i="23"/>
  <c r="F34" i="23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<sst xmlns="http://schemas.openxmlformats.org/spreadsheetml/2006/main" count="107" uniqueCount="90">
  <si>
    <t>Sr. No.</t>
  </si>
  <si>
    <t>Value</t>
  </si>
  <si>
    <t>Floor</t>
  </si>
  <si>
    <t>Total Floor</t>
  </si>
  <si>
    <t>Super Built up area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</si>
  <si>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</si>
  <si>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</si>
  <si>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</si>
  <si>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</si>
  <si>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</si>
  <si>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</si>
  <si>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</si>
  <si>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</si>
  <si>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</si>
  <si>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</si>
  <si>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</si>
  <si>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</si>
  <si>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</si>
  <si>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</si>
  <si>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</si>
  <si>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</si>
  <si>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</si>
  <si>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</si>
  <si>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</si>
  <si>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</si>
  <si>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</si>
  <si>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</si>
  <si>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</si>
  <si>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</si>
  <si>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</si>
  <si>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</si>
  <si>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</si>
  <si>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</si>
  <si>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</si>
  <si>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</si>
  <si>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</si>
  <si>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</si>
  <si>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</si>
  <si>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</si>
  <si>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</si>
  <si>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</si>
  <si>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</si>
  <si>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</si>
  <si>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</si>
  <si>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</si>
  <si>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</si>
  <si>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</si>
  <si>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</si>
  <si>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</si>
  <si>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</si>
  <si>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</si>
  <si>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</si>
  <si>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</si>
  <si>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</si>
  <si>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</si>
  <si>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</si>
  <si>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</si>
  <si>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</si>
  <si>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</si>
  <si>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</si>
  <si>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</si>
  <si>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</si>
  <si>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</si>
  <si>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</si>
  <si>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BUA</t>
  </si>
  <si>
    <t>Terr</t>
  </si>
  <si>
    <t xml:space="preserve">Total </t>
  </si>
  <si>
    <t>Tot BUA</t>
  </si>
  <si>
    <t>OC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</si>
  <si>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</si>
  <si>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</si>
  <si>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</si>
  <si>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</si>
  <si>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</si>
  <si>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</si>
  <si>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CA Sq. Ft</t>
  </si>
  <si>
    <t>Lead No. 11759</t>
  </si>
  <si>
    <t>SBI - Flat no. 205, 2nd Floor, Building 1, Wing - A, Phase 1, Kendale Emrald, Village - Belvali, Ambernath</t>
  </si>
  <si>
    <t>SBI (RACPC - Sion)</t>
  </si>
  <si>
    <t>Encl. Bal</t>
  </si>
  <si>
    <t>C.B</t>
  </si>
  <si>
    <t>Total</t>
  </si>
  <si>
    <t>2 BHK</t>
  </si>
  <si>
    <t>Mr. Chandansingh Thakur</t>
  </si>
  <si>
    <t xml:space="preserve"> Built up area</t>
  </si>
  <si>
    <t>CA Sq.M.</t>
  </si>
  <si>
    <t>CA Sq. Ft.</t>
  </si>
  <si>
    <t xml:space="preserve">3rd </t>
  </si>
  <si>
    <t>Rate on Carpet</t>
  </si>
  <si>
    <t>2nd Flr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</si>
</sst>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9" fillId="0" borderId="0" xfId="0" applyFon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0" fillId="0" borderId="13" xfId="0" applyBorder="1"/>
    <xf numFmtId="0" fontId="12" fillId="0" borderId="13" xfId="0" applyFont="1" applyBorder="1" applyAlignment="1">
      <alignment wrapText="1"/>
    </xf>
    <xf numFmtId="0" fontId="0" fillId="0" borderId="14" xfId="0" applyBorder="1"/>
    <xf numFmtId="0" fontId="12" fillId="0" borderId="9" xfId="0" applyFont="1" applyBorder="1"/>
    <xf numFmtId="0" fontId="0" fillId="0" borderId="15" xfId="0" applyBorder="1"/>
    <xf numFmtId="0" fontId="0" fillId="0" borderId="10" xfId="0" applyBorder="1"/>
    <xf numFmtId="0" fontId="12" fillId="0" borderId="16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2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3" fillId="0" borderId="8" xfId="0" applyFont="1" applyBorder="1"/>
    <xf numFmtId="164" fontId="0" fillId="2" borderId="8" xfId="0" applyNumberFormat="1" applyFill="1" applyBorder="1"/>
    <xf numFmtId="0" fontId="12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2" fillId="0" borderId="0" xfId="0" applyFont="1" applyAlignment="1">
      <alignment horizontal="right" wrapText="1"/>
    </xf>
    <xf numFmtId="1" fontId="0" fillId="0" borderId="0" xfId="0" applyNumberFormat="1"/>
    <xf numFmtId="0" fontId="14" fillId="2" borderId="0" xfId="0" applyFont="1" applyFill="1"/>
    <xf numFmtId="0" fontId="2" fillId="2" borderId="0" xfId="0" applyFont="1" applyFill="1"/>
    <xf numFmtId="43" fontId="3" fillId="0" borderId="0" xfId="1" applyFont="1"/>
    <xf numFmtId="0" fontId="3" fillId="0" borderId="0" xfId="0" applyFont="1"/>
    <xf numFmtId="0" fontId="6" fillId="0" borderId="0" xfId="0" applyFont="1" applyAlignment="1">
      <alignment horizontal="center"/>
    </xf>
    <xf numFmtId="0" fontId="1" fillId="2" borderId="0" xfId="0" applyFont="1" applyFill="1"/>
    <xf numFmtId="43" fontId="0" fillId="2" borderId="0" xfId="1" applyFont="1" applyFill="1"/>
    <xf numFmtId="1" fontId="2" fillId="2" borderId="0" xfId="0" applyNumberFormat="1" applyFon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43" fontId="15" fillId="2" borderId="0" xfId="1" applyFont="1" applyFill="1"/>
    <xf numFmtId="43" fontId="15" fillId="0" borderId="0" xfId="1" applyFont="1"/>
    <xf numFmtId="0" fontId="2" fillId="0" borderId="0" xfId="0" applyFont="1" applyAlignment="1">
      <alignment horizontal="center" vertical="center"/>
    </xf>
    <xf numFmtId="43" fontId="4" fillId="2" borderId="0" xfId="0" applyNumberFormat="1" applyFont="1" applyFill="1"/>
    <xf numFmtId="43" fontId="0" fillId="2" borderId="0" xfId="0" applyNumberFormat="1" applyFill="1"/>
    <xf numFmtId="43" fontId="15" fillId="0" borderId="8" xfId="1" applyFont="1" applyFill="1" applyBorder="1"/>
    <xf numFmtId="43" fontId="16" fillId="0" borderId="8" xfId="1" applyFont="1" applyFill="1" applyBorder="1"/>
    <xf numFmtId="0" fontId="15" fillId="0" borderId="0" xfId="0" applyFont="1"/>
    <xf numFmtId="43" fontId="15" fillId="0" borderId="0" xfId="1" applyFont="1" applyFill="1"/>
    <xf numFmtId="0" fontId="17" fillId="0" borderId="0" xfId="0" applyFont="1"/>
    <xf numFmtId="43" fontId="14" fillId="0" borderId="8" xfId="1" applyFont="1" applyFill="1" applyBorder="1"/>
    <xf numFmtId="4" fontId="1" fillId="0" borderId="0" xfId="0" applyNumberFormat="1" applyFont="1"/>
    <xf numFmtId="43" fontId="1" fillId="0" borderId="0" xfId="1" applyFont="1" applyFill="1"/>
    <xf numFmtId="43" fontId="0" fillId="0" borderId="0" xfId="1" applyFont="1" applyFill="1"/>
    <xf numFmtId="4" fontId="1" fillId="2" borderId="0" xfId="0" applyNumberFormat="1" applyFont="1" applyFill="1"/>
    <xf numFmtId="1" fontId="1" fillId="2" borderId="0" xfId="0" applyNumberFormat="1" applyFont="1" applyFill="1"/>
    <xf numFmtId="4" fontId="0" fillId="0" borderId="0" xfId="0" applyNumberFormat="1"/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363277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FD8BB-CD7E-CC61-CBCA-84AAF3CF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07277" cy="75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30</xdr:row>
      <xdr:rowOff>48403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C92630-2762-5B44-6C4B-DCAB59B10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55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14</xdr:col>
      <xdr:colOff>191718</xdr:colOff>
      <xdr:row>67</xdr:row>
      <xdr:rowOff>124746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D69356-C9A8-1E52-CA35-F537F6292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86500"/>
          <a:ext cx="8726118" cy="6601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14</xdr:col>
      <xdr:colOff>277455</xdr:colOff>
      <xdr:row>102</xdr:row>
      <xdr:rowOff>153299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43B17F-0EFF-AE53-B27D-F813586F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144500"/>
          <a:ext cx="8811855" cy="6439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14</xdr:col>
      <xdr:colOff>144086</xdr:colOff>
      <xdr:row>148</xdr:row>
      <xdr:rowOff>39302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B239CE9-5A3C-2804-9A5E-918F5A926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621500"/>
          <a:ext cx="8678486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14</xdr:col>
      <xdr:colOff>201244</xdr:colOff>
      <xdr:row>192</xdr:row>
      <xdr:rowOff>153511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EB98950-0174-7C8F-BAA6-1272E283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765500"/>
          <a:ext cx="8735644" cy="7964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258402</xdr:colOff>
      <xdr:row>227</xdr:row>
      <xdr:rowOff>19930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E8F325C-5DB5-8A6F-EC60-A3558115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6957000"/>
          <a:ext cx="8792802" cy="6306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40573</xdr:colOff>
      <xdr:row>19</xdr:row>
      <xdr:rowOff>162453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6C14D5-E388-7678-142D-3292983DE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718973" cy="3781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19</xdr:col>
      <xdr:colOff>125459</xdr:colOff>
      <xdr:row>45</xdr:row>
      <xdr:rowOff>181585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D1234D-F42D-44A6-06F0-0F854D187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81500"/>
          <a:ext cx="11707859" cy="4372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53"/>
      <c r="H1" s="53"/>
    </row>
    <row r="2" spans="2:17" ht="15.75" thickBot="1" x14ac:dyDescent="0.3">
      <c r="D2">
        <f>40700*0.05</f>
        <v>2035</v>
      </c>
      <c r="E2" s="43">
        <f>C3+D2</f>
        <v>50735</v>
      </c>
      <c r="G2" s="121" t="s">
        <v>47</v>
      </c>
      <c r="H2" s="122"/>
    </row>
    <row r="3" spans="2:17" ht="15.75" thickBot="1" x14ac:dyDescent="0.3">
      <c r="B3" s="35" t="s">
        <v>36</v>
      </c>
      <c r="C3" s="37">
        <v>48700</v>
      </c>
      <c r="D3" s="35"/>
      <c r="E3" s="35"/>
      <c r="F3" s="35"/>
      <c r="G3" s="54" t="s">
        <v>48</v>
      </c>
      <c r="H3" s="55" t="s">
        <v>49</v>
      </c>
      <c r="I3" s="56"/>
      <c r="K3" s="57" t="s">
        <v>50</v>
      </c>
      <c r="L3" s="58"/>
      <c r="N3" s="59" t="s">
        <v>51</v>
      </c>
      <c r="O3" s="60"/>
      <c r="P3" s="60"/>
      <c r="Q3" s="61"/>
    </row>
    <row r="4" spans="2:17" ht="27" thickBot="1" x14ac:dyDescent="0.3">
      <c r="B4" s="35" t="s">
        <v>37</v>
      </c>
      <c r="C4" s="37">
        <v>0</v>
      </c>
      <c r="D4" s="35"/>
      <c r="E4" s="35"/>
      <c r="F4" s="35"/>
      <c r="G4" s="62">
        <v>1</v>
      </c>
      <c r="H4" s="63">
        <v>0</v>
      </c>
      <c r="I4" s="64">
        <v>100</v>
      </c>
      <c r="K4" s="65" t="s">
        <v>27</v>
      </c>
      <c r="L4" s="66" t="s">
        <v>28</v>
      </c>
      <c r="N4" s="54" t="s">
        <v>48</v>
      </c>
      <c r="O4" s="67" t="s">
        <v>49</v>
      </c>
      <c r="P4" s="68"/>
    </row>
    <row r="5" spans="2:17" ht="15.75" thickBot="1" x14ac:dyDescent="0.3">
      <c r="B5" s="35" t="s">
        <v>52</v>
      </c>
      <c r="C5" s="38">
        <f>C3+C4</f>
        <v>48700</v>
      </c>
      <c r="D5" s="39" t="s">
        <v>38</v>
      </c>
      <c r="E5" s="40">
        <f>ROUND(C5/10.764,0)</f>
        <v>4524</v>
      </c>
      <c r="F5" s="39" t="s">
        <v>39</v>
      </c>
      <c r="G5" s="62">
        <v>2</v>
      </c>
      <c r="H5" s="63">
        <v>0</v>
      </c>
      <c r="I5" s="64">
        <v>100</v>
      </c>
      <c r="K5" s="64">
        <v>2554.8123374210331</v>
      </c>
      <c r="L5" s="69">
        <v>2248.2348569305091</v>
      </c>
      <c r="N5" s="62">
        <v>1</v>
      </c>
      <c r="O5" s="70">
        <v>0</v>
      </c>
      <c r="P5" s="64">
        <v>100</v>
      </c>
    </row>
    <row r="6" spans="2:17" ht="15.75" thickBot="1" x14ac:dyDescent="0.3">
      <c r="B6" s="35" t="s">
        <v>53</v>
      </c>
      <c r="C6" s="37">
        <v>9440</v>
      </c>
      <c r="D6" s="35"/>
      <c r="E6" s="35"/>
      <c r="F6" s="35"/>
      <c r="G6" s="62">
        <v>3</v>
      </c>
      <c r="H6" s="63">
        <v>5</v>
      </c>
      <c r="I6" s="64">
        <v>95</v>
      </c>
      <c r="K6" s="71" t="s">
        <v>2</v>
      </c>
      <c r="L6" s="72" t="s">
        <v>29</v>
      </c>
      <c r="N6" s="62">
        <v>2</v>
      </c>
      <c r="O6" s="70">
        <v>0</v>
      </c>
      <c r="P6" s="64">
        <v>100</v>
      </c>
    </row>
    <row r="7" spans="2:17" ht="15.75" thickBot="1" x14ac:dyDescent="0.3">
      <c r="B7" s="35" t="s">
        <v>54</v>
      </c>
      <c r="C7" s="38">
        <f>C5-C6</f>
        <v>39260</v>
      </c>
      <c r="D7" s="35"/>
      <c r="E7" s="35"/>
      <c r="F7" s="35"/>
      <c r="G7" s="62">
        <v>4</v>
      </c>
      <c r="H7" s="63">
        <v>5</v>
      </c>
      <c r="I7" s="64">
        <v>95</v>
      </c>
      <c r="K7" s="64" t="s">
        <v>31</v>
      </c>
      <c r="L7" s="69" t="s">
        <v>32</v>
      </c>
      <c r="N7" s="62">
        <v>3</v>
      </c>
      <c r="O7" s="70">
        <v>5</v>
      </c>
      <c r="P7" s="64">
        <v>95</v>
      </c>
    </row>
    <row r="8" spans="2:17" ht="15.75" thickBot="1" x14ac:dyDescent="0.3">
      <c r="B8" s="35" t="s">
        <v>55</v>
      </c>
      <c r="C8" s="73">
        <v>0</v>
      </c>
      <c r="D8" s="74">
        <f>1-C8</f>
        <v>1</v>
      </c>
      <c r="E8" s="35"/>
      <c r="F8" s="35"/>
      <c r="G8" s="62">
        <v>5</v>
      </c>
      <c r="H8" s="63">
        <v>5</v>
      </c>
      <c r="I8" s="64">
        <v>95</v>
      </c>
      <c r="K8" s="64"/>
      <c r="L8" s="69"/>
      <c r="N8" s="62">
        <v>4</v>
      </c>
      <c r="O8" s="70">
        <v>5</v>
      </c>
      <c r="P8" s="64">
        <v>95</v>
      </c>
    </row>
    <row r="9" spans="2:17" ht="15.75" thickBot="1" x14ac:dyDescent="0.3">
      <c r="B9" s="41" t="s">
        <v>56</v>
      </c>
      <c r="D9" s="38">
        <f>ROUND(C7*D8,0)</f>
        <v>39260</v>
      </c>
      <c r="E9" s="35"/>
      <c r="F9" s="35"/>
      <c r="G9" s="62">
        <v>6</v>
      </c>
      <c r="H9" s="63">
        <v>6</v>
      </c>
      <c r="I9" s="64">
        <v>94</v>
      </c>
      <c r="K9" s="75" t="s">
        <v>30</v>
      </c>
      <c r="L9" s="76">
        <v>0.05</v>
      </c>
      <c r="N9" s="62">
        <v>5</v>
      </c>
      <c r="O9" s="70">
        <v>5</v>
      </c>
      <c r="P9" s="64">
        <v>95</v>
      </c>
    </row>
    <row r="10" spans="2:17" ht="15.75" thickBot="1" x14ac:dyDescent="0.3">
      <c r="B10" s="35" t="s">
        <v>57</v>
      </c>
      <c r="C10" s="38">
        <f>C6+D9</f>
        <v>48700</v>
      </c>
      <c r="D10" s="39" t="s">
        <v>38</v>
      </c>
      <c r="E10" s="40">
        <f>ROUND(C10/10.764,0)</f>
        <v>4524</v>
      </c>
      <c r="F10" s="39" t="s">
        <v>39</v>
      </c>
      <c r="G10" s="62">
        <v>7</v>
      </c>
      <c r="H10" s="63">
        <v>7</v>
      </c>
      <c r="I10" s="64">
        <v>93</v>
      </c>
      <c r="K10" s="77" t="s">
        <v>33</v>
      </c>
      <c r="L10" s="76">
        <v>0.1</v>
      </c>
      <c r="N10" s="62">
        <v>6</v>
      </c>
      <c r="O10" s="70">
        <v>6.5</v>
      </c>
      <c r="P10" s="64">
        <f t="shared" ref="P10:P63" si="0">P9-1.5</f>
        <v>93.5</v>
      </c>
    </row>
    <row r="11" spans="2:17" ht="15.75" thickBot="1" x14ac:dyDescent="0.3">
      <c r="C11" s="42"/>
      <c r="G11" s="62">
        <v>8</v>
      </c>
      <c r="H11" s="63">
        <v>8</v>
      </c>
      <c r="I11" s="64">
        <v>92</v>
      </c>
      <c r="K11" s="64" t="s">
        <v>34</v>
      </c>
      <c r="L11" s="76">
        <v>0.15</v>
      </c>
      <c r="N11" s="62">
        <v>7</v>
      </c>
      <c r="O11" s="70">
        <v>8</v>
      </c>
      <c r="P11" s="64">
        <f t="shared" si="0"/>
        <v>92</v>
      </c>
    </row>
    <row r="12" spans="2:17" ht="15.75" thickBot="1" x14ac:dyDescent="0.3">
      <c r="B12" s="36" t="s">
        <v>40</v>
      </c>
      <c r="C12" s="44">
        <v>2024</v>
      </c>
      <c r="E12" s="43"/>
      <c r="G12" s="62">
        <v>9</v>
      </c>
      <c r="H12" s="63">
        <v>9</v>
      </c>
      <c r="I12" s="64">
        <v>91</v>
      </c>
      <c r="K12" s="78" t="s">
        <v>35</v>
      </c>
      <c r="L12" s="79">
        <v>0.2</v>
      </c>
      <c r="N12" s="62">
        <v>8</v>
      </c>
      <c r="O12" s="70">
        <v>9.5</v>
      </c>
      <c r="P12" s="64">
        <f t="shared" si="0"/>
        <v>90.5</v>
      </c>
    </row>
    <row r="13" spans="2:17" ht="15.75" thickBot="1" x14ac:dyDescent="0.3">
      <c r="B13" s="36" t="s">
        <v>41</v>
      </c>
      <c r="C13" s="44">
        <v>2022</v>
      </c>
      <c r="D13" s="43"/>
      <c r="G13" s="62">
        <v>10</v>
      </c>
      <c r="H13" s="63">
        <v>10</v>
      </c>
      <c r="I13" s="64">
        <v>90</v>
      </c>
      <c r="K13" s="80"/>
      <c r="L13" s="81"/>
      <c r="N13" s="62">
        <v>9</v>
      </c>
      <c r="O13" s="70">
        <v>11</v>
      </c>
      <c r="P13" s="64">
        <f t="shared" si="0"/>
        <v>89</v>
      </c>
    </row>
    <row r="14" spans="2:17" ht="15.75" thickBot="1" x14ac:dyDescent="0.3">
      <c r="B14" s="36" t="s">
        <v>42</v>
      </c>
      <c r="C14" s="44">
        <f>C12-C13</f>
        <v>2</v>
      </c>
      <c r="G14" s="62">
        <v>11</v>
      </c>
      <c r="H14" s="63">
        <v>11</v>
      </c>
      <c r="I14" s="64">
        <v>89</v>
      </c>
      <c r="K14" s="82"/>
      <c r="L14" s="83"/>
      <c r="N14" s="62">
        <v>10</v>
      </c>
      <c r="O14" s="70">
        <v>12.5</v>
      </c>
      <c r="P14" s="64">
        <f t="shared" si="0"/>
        <v>87.5</v>
      </c>
    </row>
    <row r="15" spans="2:17" ht="17.25" thickBot="1" x14ac:dyDescent="0.35">
      <c r="B15" s="84" t="s">
        <v>58</v>
      </c>
      <c r="C15" s="36">
        <f>60-C14</f>
        <v>58</v>
      </c>
      <c r="G15" s="62">
        <v>12</v>
      </c>
      <c r="H15" s="63">
        <v>12</v>
      </c>
      <c r="I15" s="64">
        <v>88</v>
      </c>
      <c r="N15" s="62">
        <v>11</v>
      </c>
      <c r="O15" s="70">
        <v>14</v>
      </c>
      <c r="P15" s="64">
        <f t="shared" si="0"/>
        <v>86</v>
      </c>
    </row>
    <row r="16" spans="2:17" ht="15.75" thickBot="1" x14ac:dyDescent="0.3">
      <c r="E16" s="43"/>
      <c r="G16" s="62">
        <v>13</v>
      </c>
      <c r="H16" s="63">
        <v>13</v>
      </c>
      <c r="I16" s="64">
        <v>87</v>
      </c>
      <c r="J16" s="43"/>
      <c r="N16" s="62">
        <v>12</v>
      </c>
      <c r="O16" s="70">
        <v>15.5</v>
      </c>
      <c r="P16" s="64">
        <f t="shared" si="0"/>
        <v>84.5</v>
      </c>
    </row>
    <row r="17" spans="1:16" ht="15.75" thickBot="1" x14ac:dyDescent="0.3">
      <c r="C17" s="43"/>
      <c r="G17" s="62">
        <v>14</v>
      </c>
      <c r="H17" s="63">
        <v>14</v>
      </c>
      <c r="I17" s="64">
        <v>86</v>
      </c>
      <c r="K17" s="43"/>
      <c r="L17" s="43"/>
      <c r="N17" s="62">
        <v>13</v>
      </c>
      <c r="O17" s="70">
        <v>17</v>
      </c>
      <c r="P17" s="64">
        <f t="shared" si="0"/>
        <v>83</v>
      </c>
    </row>
    <row r="18" spans="1:16" ht="15.75" thickBot="1" x14ac:dyDescent="0.3">
      <c r="G18" s="62">
        <v>15</v>
      </c>
      <c r="H18" s="63">
        <v>15</v>
      </c>
      <c r="I18" s="64">
        <v>85</v>
      </c>
      <c r="J18" s="43"/>
      <c r="L18" s="43"/>
      <c r="N18" s="62">
        <v>14</v>
      </c>
      <c r="O18" s="70">
        <v>18.5</v>
      </c>
      <c r="P18" s="64">
        <f t="shared" si="0"/>
        <v>81.5</v>
      </c>
    </row>
    <row r="19" spans="1:16" ht="15.75" thickBot="1" x14ac:dyDescent="0.3">
      <c r="B19" s="35"/>
      <c r="C19" s="37"/>
      <c r="D19" s="35"/>
      <c r="E19" s="35"/>
      <c r="F19" s="35"/>
      <c r="G19" s="62">
        <v>16</v>
      </c>
      <c r="H19" s="63">
        <v>16</v>
      </c>
      <c r="I19" s="64">
        <v>84</v>
      </c>
      <c r="N19" s="62">
        <v>15</v>
      </c>
      <c r="O19" s="70">
        <v>20</v>
      </c>
      <c r="P19" s="64">
        <f t="shared" si="0"/>
        <v>80</v>
      </c>
    </row>
    <row r="20" spans="1:16" ht="15.75" thickBot="1" x14ac:dyDescent="0.3">
      <c r="B20" s="35"/>
      <c r="C20" s="37"/>
      <c r="D20" s="35"/>
      <c r="E20" s="35"/>
      <c r="F20" s="35"/>
      <c r="G20" s="62">
        <v>17</v>
      </c>
      <c r="H20" s="63">
        <v>17</v>
      </c>
      <c r="I20" s="64">
        <v>83</v>
      </c>
      <c r="N20" s="62">
        <v>16</v>
      </c>
      <c r="O20" s="70">
        <v>21.5</v>
      </c>
      <c r="P20" s="64">
        <f t="shared" si="0"/>
        <v>78.5</v>
      </c>
    </row>
    <row r="21" spans="1:16" ht="15.75" thickBot="1" x14ac:dyDescent="0.3">
      <c r="B21" s="35"/>
      <c r="C21" s="38"/>
      <c r="D21" s="39"/>
      <c r="E21" s="40"/>
      <c r="F21" s="39"/>
      <c r="G21" s="62">
        <v>18</v>
      </c>
      <c r="H21" s="63">
        <v>18</v>
      </c>
      <c r="I21" s="64">
        <v>82</v>
      </c>
      <c r="N21" s="62">
        <v>17</v>
      </c>
      <c r="O21" s="70">
        <v>23</v>
      </c>
      <c r="P21" s="64">
        <f t="shared" si="0"/>
        <v>77</v>
      </c>
    </row>
    <row r="22" spans="1:16" ht="15.75" thickBot="1" x14ac:dyDescent="0.3">
      <c r="B22" s="35"/>
      <c r="C22" s="37"/>
      <c r="D22" s="35"/>
      <c r="E22" s="35"/>
      <c r="F22" s="35"/>
      <c r="G22" s="62">
        <v>19</v>
      </c>
      <c r="H22" s="63">
        <v>19</v>
      </c>
      <c r="I22" s="64">
        <v>81</v>
      </c>
      <c r="N22" s="62">
        <v>18</v>
      </c>
      <c r="O22" s="70">
        <v>24.5</v>
      </c>
      <c r="P22" s="64">
        <f t="shared" si="0"/>
        <v>75.5</v>
      </c>
    </row>
    <row r="23" spans="1:16" ht="15.75" thickBot="1" x14ac:dyDescent="0.3">
      <c r="B23" s="35"/>
      <c r="C23" s="37"/>
      <c r="D23" s="35"/>
      <c r="E23" s="35"/>
      <c r="F23" s="35"/>
      <c r="G23" s="62">
        <v>20</v>
      </c>
      <c r="H23" s="63">
        <v>20</v>
      </c>
      <c r="I23" s="64">
        <v>80</v>
      </c>
      <c r="N23" s="62">
        <v>19</v>
      </c>
      <c r="O23" s="70">
        <v>26</v>
      </c>
      <c r="P23" s="64">
        <f t="shared" si="0"/>
        <v>74</v>
      </c>
    </row>
    <row r="24" spans="1:16" ht="15.75" thickBot="1" x14ac:dyDescent="0.3">
      <c r="B24" s="41"/>
      <c r="C24" s="37"/>
      <c r="D24" s="35"/>
      <c r="E24" s="35"/>
      <c r="F24" s="35"/>
      <c r="G24" s="62">
        <v>21</v>
      </c>
      <c r="H24" s="63">
        <v>21</v>
      </c>
      <c r="I24" s="64">
        <v>79</v>
      </c>
      <c r="N24" s="62">
        <v>20</v>
      </c>
      <c r="O24" s="70">
        <v>27.5</v>
      </c>
      <c r="P24" s="64">
        <f t="shared" si="0"/>
        <v>72.5</v>
      </c>
    </row>
    <row r="25" spans="1:16" ht="15.75" thickBot="1" x14ac:dyDescent="0.3">
      <c r="B25" s="35"/>
      <c r="C25" s="38"/>
      <c r="D25" s="39"/>
      <c r="E25" s="40"/>
      <c r="F25" s="39"/>
      <c r="G25" s="62">
        <v>22</v>
      </c>
      <c r="H25" s="63">
        <v>22</v>
      </c>
      <c r="I25" s="64">
        <v>78</v>
      </c>
      <c r="N25" s="62">
        <v>21</v>
      </c>
      <c r="O25" s="70">
        <v>29</v>
      </c>
      <c r="P25" s="64">
        <f t="shared" si="0"/>
        <v>71</v>
      </c>
    </row>
    <row r="26" spans="1:16" ht="15.75" thickBot="1" x14ac:dyDescent="0.3">
      <c r="G26" s="62">
        <v>23</v>
      </c>
      <c r="H26" s="63">
        <v>23</v>
      </c>
      <c r="I26" s="64">
        <v>77</v>
      </c>
      <c r="N26" s="62">
        <v>22</v>
      </c>
      <c r="O26" s="70">
        <v>30.5</v>
      </c>
      <c r="P26" s="64">
        <f t="shared" si="0"/>
        <v>69.5</v>
      </c>
    </row>
    <row r="27" spans="1:16" ht="15.75" thickBot="1" x14ac:dyDescent="0.3">
      <c r="G27" s="62">
        <v>24</v>
      </c>
      <c r="H27" s="63">
        <v>24</v>
      </c>
      <c r="I27" s="64">
        <v>76</v>
      </c>
      <c r="N27" s="62">
        <v>23</v>
      </c>
      <c r="O27" s="70">
        <v>32</v>
      </c>
      <c r="P27" s="64">
        <f t="shared" si="0"/>
        <v>68</v>
      </c>
    </row>
    <row r="28" spans="1:16" ht="15.75" thickBot="1" x14ac:dyDescent="0.3">
      <c r="G28" s="62">
        <v>25</v>
      </c>
      <c r="H28" s="63">
        <v>25</v>
      </c>
      <c r="I28" s="64">
        <v>75</v>
      </c>
      <c r="N28" s="62">
        <v>24</v>
      </c>
      <c r="O28" s="70">
        <v>33.5</v>
      </c>
      <c r="P28" s="64">
        <f t="shared" si="0"/>
        <v>66.5</v>
      </c>
    </row>
    <row r="29" spans="1:16" ht="15.75" thickBot="1" x14ac:dyDescent="0.3">
      <c r="G29" s="62">
        <v>26</v>
      </c>
      <c r="H29" s="63">
        <v>26</v>
      </c>
      <c r="I29" s="64">
        <v>74</v>
      </c>
      <c r="N29" s="62">
        <v>25</v>
      </c>
      <c r="O29" s="70">
        <v>35</v>
      </c>
      <c r="P29" s="64">
        <f t="shared" si="0"/>
        <v>65</v>
      </c>
    </row>
    <row r="30" spans="1:16" ht="15.75" thickBot="1" x14ac:dyDescent="0.3">
      <c r="G30" s="62">
        <v>27</v>
      </c>
      <c r="H30" s="63">
        <v>27</v>
      </c>
      <c r="I30" s="64">
        <v>73</v>
      </c>
      <c r="N30" s="62">
        <v>26</v>
      </c>
      <c r="O30" s="70">
        <v>36.5</v>
      </c>
      <c r="P30" s="64">
        <f t="shared" si="0"/>
        <v>63.5</v>
      </c>
    </row>
    <row r="31" spans="1:16" ht="15.75" thickBot="1" x14ac:dyDescent="0.3">
      <c r="A31" s="35"/>
      <c r="B31" s="50"/>
      <c r="C31" s="35"/>
      <c r="D31" s="35"/>
      <c r="E31" s="35"/>
      <c r="G31" s="62">
        <v>28</v>
      </c>
      <c r="H31" s="63">
        <v>28</v>
      </c>
      <c r="I31" s="64">
        <v>72</v>
      </c>
      <c r="N31" s="62">
        <v>27</v>
      </c>
      <c r="O31" s="70">
        <v>38</v>
      </c>
      <c r="P31" s="64">
        <f t="shared" si="0"/>
        <v>62</v>
      </c>
    </row>
    <row r="32" spans="1:16" ht="15.75" thickBot="1" x14ac:dyDescent="0.3">
      <c r="A32" s="35"/>
      <c r="B32" s="37"/>
      <c r="C32" s="35"/>
      <c r="D32" s="35"/>
      <c r="E32" s="35"/>
      <c r="G32" s="62">
        <v>29</v>
      </c>
      <c r="H32" s="63">
        <v>29</v>
      </c>
      <c r="I32" s="64">
        <v>71</v>
      </c>
      <c r="N32" s="62">
        <v>28</v>
      </c>
      <c r="O32" s="70">
        <v>39.5</v>
      </c>
      <c r="P32" s="64">
        <f t="shared" si="0"/>
        <v>60.5</v>
      </c>
    </row>
    <row r="33" spans="1:16" ht="15.75" thickBot="1" x14ac:dyDescent="0.3">
      <c r="A33" s="35"/>
      <c r="B33" s="38"/>
      <c r="C33" s="39"/>
      <c r="D33" s="85"/>
      <c r="E33" s="39"/>
      <c r="G33" s="62">
        <v>30</v>
      </c>
      <c r="H33" s="63">
        <v>30</v>
      </c>
      <c r="I33" s="64">
        <v>70</v>
      </c>
      <c r="N33" s="62">
        <v>29</v>
      </c>
      <c r="O33" s="70">
        <v>41</v>
      </c>
      <c r="P33" s="64">
        <f t="shared" si="0"/>
        <v>59</v>
      </c>
    </row>
    <row r="34" spans="1:16" ht="15.75" thickBot="1" x14ac:dyDescent="0.3">
      <c r="A34" s="35"/>
      <c r="B34" s="37"/>
      <c r="C34" s="35"/>
      <c r="D34" s="35"/>
      <c r="E34" s="35"/>
      <c r="G34" s="62">
        <v>31</v>
      </c>
      <c r="H34" s="63">
        <v>31</v>
      </c>
      <c r="I34" s="64">
        <v>69</v>
      </c>
      <c r="N34" s="62">
        <v>30</v>
      </c>
      <c r="O34" s="70">
        <v>42.5</v>
      </c>
      <c r="P34" s="64">
        <f t="shared" si="0"/>
        <v>57.5</v>
      </c>
    </row>
    <row r="35" spans="1:16" ht="15.75" thickBot="1" x14ac:dyDescent="0.3">
      <c r="A35" s="35"/>
      <c r="B35" s="50"/>
      <c r="C35" s="35"/>
      <c r="D35" s="35"/>
      <c r="E35" s="35"/>
      <c r="G35" s="62">
        <v>32</v>
      </c>
      <c r="H35" s="63">
        <v>32</v>
      </c>
      <c r="I35" s="64">
        <v>68</v>
      </c>
      <c r="N35" s="62">
        <v>31</v>
      </c>
      <c r="O35" s="70">
        <v>44</v>
      </c>
      <c r="P35" s="64">
        <f t="shared" si="0"/>
        <v>56</v>
      </c>
    </row>
    <row r="36" spans="1:16" ht="15.75" thickBot="1" x14ac:dyDescent="0.3">
      <c r="A36" s="41"/>
      <c r="B36" s="37"/>
      <c r="C36" s="35"/>
      <c r="D36" s="35"/>
      <c r="E36" s="35"/>
      <c r="G36" s="62">
        <v>33</v>
      </c>
      <c r="H36" s="63">
        <v>33</v>
      </c>
      <c r="I36" s="64">
        <v>67</v>
      </c>
      <c r="N36" s="62">
        <v>32</v>
      </c>
      <c r="O36" s="70">
        <v>45.5</v>
      </c>
      <c r="P36" s="64">
        <f t="shared" si="0"/>
        <v>54.5</v>
      </c>
    </row>
    <row r="37" spans="1:16" ht="15.75" thickBot="1" x14ac:dyDescent="0.3">
      <c r="A37" s="35"/>
      <c r="B37" s="38"/>
      <c r="C37" s="39"/>
      <c r="D37" s="40"/>
      <c r="E37" s="39"/>
      <c r="G37" s="62">
        <v>34</v>
      </c>
      <c r="H37" s="63">
        <v>34</v>
      </c>
      <c r="I37" s="64">
        <v>66</v>
      </c>
      <c r="N37" s="62">
        <v>33</v>
      </c>
      <c r="O37" s="70">
        <v>47</v>
      </c>
      <c r="P37" s="64">
        <f t="shared" si="0"/>
        <v>53</v>
      </c>
    </row>
    <row r="38" spans="1:16" ht="15.75" thickBot="1" x14ac:dyDescent="0.3">
      <c r="G38" s="62">
        <v>35</v>
      </c>
      <c r="H38" s="63">
        <v>35</v>
      </c>
      <c r="I38" s="64">
        <v>65</v>
      </c>
      <c r="N38" s="62">
        <v>34</v>
      </c>
      <c r="O38" s="70">
        <v>48.5</v>
      </c>
      <c r="P38" s="64">
        <f t="shared" si="0"/>
        <v>51.5</v>
      </c>
    </row>
    <row r="39" spans="1:16" ht="15.75" thickBot="1" x14ac:dyDescent="0.3">
      <c r="G39" s="62">
        <v>36</v>
      </c>
      <c r="H39" s="63">
        <v>36</v>
      </c>
      <c r="I39" s="64">
        <v>64</v>
      </c>
      <c r="N39" s="62">
        <v>35</v>
      </c>
      <c r="O39" s="70">
        <v>50</v>
      </c>
      <c r="P39" s="64">
        <f t="shared" si="0"/>
        <v>50</v>
      </c>
    </row>
    <row r="40" spans="1:16" ht="15.75" thickBot="1" x14ac:dyDescent="0.3">
      <c r="G40" s="62">
        <v>37</v>
      </c>
      <c r="H40" s="63">
        <v>37</v>
      </c>
      <c r="I40" s="64">
        <v>63</v>
      </c>
      <c r="N40" s="62">
        <v>36</v>
      </c>
      <c r="O40" s="70">
        <v>51.5</v>
      </c>
      <c r="P40" s="64">
        <f t="shared" si="0"/>
        <v>48.5</v>
      </c>
    </row>
    <row r="41" spans="1:16" ht="15.75" thickBot="1" x14ac:dyDescent="0.3">
      <c r="G41" s="62">
        <v>38</v>
      </c>
      <c r="H41" s="63">
        <v>38</v>
      </c>
      <c r="I41" s="64">
        <v>62</v>
      </c>
      <c r="N41" s="62">
        <v>37</v>
      </c>
      <c r="O41" s="70">
        <v>53</v>
      </c>
      <c r="P41" s="64">
        <f t="shared" si="0"/>
        <v>47</v>
      </c>
    </row>
    <row r="42" spans="1:16" ht="15.75" thickBot="1" x14ac:dyDescent="0.3">
      <c r="G42" s="62">
        <v>39</v>
      </c>
      <c r="H42" s="63">
        <v>39</v>
      </c>
      <c r="I42" s="64">
        <v>61</v>
      </c>
      <c r="N42" s="62">
        <v>38</v>
      </c>
      <c r="O42" s="70">
        <v>54.5</v>
      </c>
      <c r="P42" s="64">
        <f t="shared" si="0"/>
        <v>45.5</v>
      </c>
    </row>
    <row r="43" spans="1:16" ht="15.75" thickBot="1" x14ac:dyDescent="0.3">
      <c r="G43" s="62">
        <v>40</v>
      </c>
      <c r="H43" s="63">
        <v>40</v>
      </c>
      <c r="I43" s="64">
        <v>60</v>
      </c>
      <c r="N43" s="62">
        <v>39</v>
      </c>
      <c r="O43" s="70">
        <v>56</v>
      </c>
      <c r="P43" s="64">
        <f t="shared" si="0"/>
        <v>44</v>
      </c>
    </row>
    <row r="44" spans="1:16" ht="15.75" thickBot="1" x14ac:dyDescent="0.3">
      <c r="G44" s="62">
        <v>41</v>
      </c>
      <c r="H44" s="63">
        <v>41</v>
      </c>
      <c r="I44" s="64">
        <v>59</v>
      </c>
      <c r="N44" s="62">
        <v>40</v>
      </c>
      <c r="O44" s="70">
        <v>57.5</v>
      </c>
      <c r="P44" s="64">
        <f t="shared" si="0"/>
        <v>42.5</v>
      </c>
    </row>
    <row r="45" spans="1:16" ht="15.75" thickBot="1" x14ac:dyDescent="0.3">
      <c r="G45" s="62">
        <v>42</v>
      </c>
      <c r="H45" s="63">
        <v>42</v>
      </c>
      <c r="I45" s="64">
        <v>58</v>
      </c>
      <c r="N45" s="62">
        <v>41</v>
      </c>
      <c r="O45" s="70">
        <v>59</v>
      </c>
      <c r="P45" s="64">
        <f t="shared" si="0"/>
        <v>41</v>
      </c>
    </row>
    <row r="46" spans="1:16" ht="15.75" thickBot="1" x14ac:dyDescent="0.3">
      <c r="G46" s="62">
        <v>43</v>
      </c>
      <c r="H46" s="63">
        <v>43</v>
      </c>
      <c r="I46" s="64">
        <v>57</v>
      </c>
      <c r="N46" s="62">
        <v>42</v>
      </c>
      <c r="O46" s="70">
        <v>60.5</v>
      </c>
      <c r="P46" s="64">
        <f t="shared" si="0"/>
        <v>39.5</v>
      </c>
    </row>
    <row r="47" spans="1:16" ht="15.75" thickBot="1" x14ac:dyDescent="0.3">
      <c r="G47" s="62">
        <v>44</v>
      </c>
      <c r="H47" s="63">
        <v>44</v>
      </c>
      <c r="I47" s="64">
        <v>56</v>
      </c>
      <c r="N47" s="62">
        <v>43</v>
      </c>
      <c r="O47" s="70">
        <v>62</v>
      </c>
      <c r="P47" s="64">
        <f t="shared" si="0"/>
        <v>38</v>
      </c>
    </row>
    <row r="48" spans="1:16" ht="15.75" thickBot="1" x14ac:dyDescent="0.3">
      <c r="G48" s="62">
        <v>45</v>
      </c>
      <c r="H48" s="63">
        <v>45</v>
      </c>
      <c r="I48" s="64">
        <v>55</v>
      </c>
      <c r="N48" s="62">
        <v>44</v>
      </c>
      <c r="O48" s="70">
        <v>63.5</v>
      </c>
      <c r="P48" s="64">
        <f t="shared" si="0"/>
        <v>36.5</v>
      </c>
    </row>
    <row r="49" spans="7:16" ht="15.75" thickBot="1" x14ac:dyDescent="0.3">
      <c r="G49" s="62">
        <v>46</v>
      </c>
      <c r="H49" s="63">
        <v>46</v>
      </c>
      <c r="I49" s="64">
        <v>54</v>
      </c>
      <c r="N49" s="62">
        <v>45</v>
      </c>
      <c r="O49" s="70">
        <v>65</v>
      </c>
      <c r="P49" s="64">
        <f t="shared" si="0"/>
        <v>35</v>
      </c>
    </row>
    <row r="50" spans="7:16" ht="15.75" thickBot="1" x14ac:dyDescent="0.3">
      <c r="G50" s="62">
        <v>47</v>
      </c>
      <c r="H50" s="63">
        <v>47</v>
      </c>
      <c r="I50" s="64">
        <v>53</v>
      </c>
      <c r="N50" s="62">
        <v>46</v>
      </c>
      <c r="O50" s="70">
        <v>66.5</v>
      </c>
      <c r="P50" s="64">
        <f t="shared" si="0"/>
        <v>33.5</v>
      </c>
    </row>
    <row r="51" spans="7:16" ht="15.75" thickBot="1" x14ac:dyDescent="0.3">
      <c r="G51" s="62">
        <v>48</v>
      </c>
      <c r="H51" s="63">
        <v>48</v>
      </c>
      <c r="I51" s="64">
        <v>52</v>
      </c>
      <c r="N51" s="62">
        <v>47</v>
      </c>
      <c r="O51" s="70">
        <v>68</v>
      </c>
      <c r="P51" s="64">
        <f t="shared" si="0"/>
        <v>32</v>
      </c>
    </row>
    <row r="52" spans="7:16" ht="15.75" thickBot="1" x14ac:dyDescent="0.3">
      <c r="G52" s="62">
        <v>49</v>
      </c>
      <c r="H52" s="63">
        <v>49</v>
      </c>
      <c r="I52" s="64">
        <v>51</v>
      </c>
      <c r="N52" s="62">
        <v>48</v>
      </c>
      <c r="O52" s="70">
        <v>69.5</v>
      </c>
      <c r="P52" s="64">
        <f t="shared" si="0"/>
        <v>30.5</v>
      </c>
    </row>
    <row r="53" spans="7:16" ht="15.75" thickBot="1" x14ac:dyDescent="0.3">
      <c r="G53" s="62">
        <v>50</v>
      </c>
      <c r="H53" s="63">
        <v>50</v>
      </c>
      <c r="I53" s="64">
        <v>50</v>
      </c>
      <c r="N53" s="62">
        <v>49</v>
      </c>
      <c r="O53" s="70">
        <v>71</v>
      </c>
      <c r="P53" s="64">
        <f t="shared" si="0"/>
        <v>29</v>
      </c>
    </row>
    <row r="54" spans="7:16" ht="15.75" thickBot="1" x14ac:dyDescent="0.3">
      <c r="G54" s="62">
        <v>51</v>
      </c>
      <c r="H54" s="63">
        <v>51</v>
      </c>
      <c r="I54" s="64">
        <v>49</v>
      </c>
      <c r="N54" s="62">
        <v>50</v>
      </c>
      <c r="O54" s="70">
        <v>72.5</v>
      </c>
      <c r="P54" s="64">
        <f t="shared" si="0"/>
        <v>27.5</v>
      </c>
    </row>
    <row r="55" spans="7:16" ht="15.75" thickBot="1" x14ac:dyDescent="0.3">
      <c r="G55" s="62">
        <v>52</v>
      </c>
      <c r="H55" s="63">
        <v>52</v>
      </c>
      <c r="I55" s="64">
        <v>48</v>
      </c>
      <c r="N55" s="62">
        <v>51</v>
      </c>
      <c r="O55" s="70">
        <v>74</v>
      </c>
      <c r="P55" s="64">
        <f t="shared" si="0"/>
        <v>26</v>
      </c>
    </row>
    <row r="56" spans="7:16" ht="15.75" thickBot="1" x14ac:dyDescent="0.3">
      <c r="G56" s="62">
        <v>53</v>
      </c>
      <c r="H56" s="63">
        <v>53</v>
      </c>
      <c r="I56" s="64">
        <v>47</v>
      </c>
      <c r="N56" s="62">
        <v>52</v>
      </c>
      <c r="O56" s="70">
        <v>75.5</v>
      </c>
      <c r="P56" s="64">
        <f t="shared" si="0"/>
        <v>24.5</v>
      </c>
    </row>
    <row r="57" spans="7:16" ht="15.75" thickBot="1" x14ac:dyDescent="0.3">
      <c r="G57" s="62">
        <v>54</v>
      </c>
      <c r="H57" s="63">
        <v>54</v>
      </c>
      <c r="I57" s="64">
        <v>46</v>
      </c>
      <c r="N57" s="62">
        <v>53</v>
      </c>
      <c r="O57" s="70">
        <v>77</v>
      </c>
      <c r="P57" s="64">
        <f t="shared" si="0"/>
        <v>23</v>
      </c>
    </row>
    <row r="58" spans="7:16" ht="15.75" thickBot="1" x14ac:dyDescent="0.3">
      <c r="G58" s="62">
        <v>55</v>
      </c>
      <c r="H58" s="63">
        <v>55</v>
      </c>
      <c r="I58" s="64">
        <v>45</v>
      </c>
      <c r="N58" s="62">
        <v>54</v>
      </c>
      <c r="O58" s="70">
        <v>78.5</v>
      </c>
      <c r="P58" s="64">
        <f t="shared" si="0"/>
        <v>21.5</v>
      </c>
    </row>
    <row r="59" spans="7:16" ht="15.75" thickBot="1" x14ac:dyDescent="0.3">
      <c r="G59" s="62">
        <v>56</v>
      </c>
      <c r="H59" s="63">
        <v>56</v>
      </c>
      <c r="I59" s="64">
        <v>44</v>
      </c>
      <c r="N59" s="62">
        <v>55</v>
      </c>
      <c r="O59" s="70">
        <v>80</v>
      </c>
      <c r="P59" s="64">
        <f t="shared" si="0"/>
        <v>20</v>
      </c>
    </row>
    <row r="60" spans="7:16" ht="15.75" thickBot="1" x14ac:dyDescent="0.3">
      <c r="G60" s="62">
        <v>57</v>
      </c>
      <c r="H60" s="63">
        <v>57</v>
      </c>
      <c r="I60" s="64">
        <v>43</v>
      </c>
      <c r="N60" s="62">
        <v>56</v>
      </c>
      <c r="O60" s="70">
        <v>81.5</v>
      </c>
      <c r="P60" s="64">
        <f t="shared" si="0"/>
        <v>18.5</v>
      </c>
    </row>
    <row r="61" spans="7:16" ht="15.75" thickBot="1" x14ac:dyDescent="0.3">
      <c r="G61" s="62">
        <v>58</v>
      </c>
      <c r="H61" s="63">
        <v>58</v>
      </c>
      <c r="I61" s="64">
        <v>42</v>
      </c>
      <c r="N61" s="62">
        <v>57</v>
      </c>
      <c r="O61" s="70">
        <v>83</v>
      </c>
      <c r="P61" s="64">
        <f t="shared" si="0"/>
        <v>17</v>
      </c>
    </row>
    <row r="62" spans="7:16" ht="15.75" thickBot="1" x14ac:dyDescent="0.3">
      <c r="G62" s="62">
        <v>59</v>
      </c>
      <c r="H62" s="63">
        <v>59</v>
      </c>
      <c r="I62" s="64">
        <v>41</v>
      </c>
      <c r="N62" s="62">
        <v>58</v>
      </c>
      <c r="O62" s="70">
        <v>84.5</v>
      </c>
      <c r="P62" s="64">
        <f t="shared" si="0"/>
        <v>15.5</v>
      </c>
    </row>
    <row r="63" spans="7:16" ht="15.75" thickBot="1" x14ac:dyDescent="0.3">
      <c r="G63" s="62">
        <v>60</v>
      </c>
      <c r="H63" s="63">
        <v>60</v>
      </c>
      <c r="I63" s="64">
        <v>40</v>
      </c>
      <c r="N63" s="62">
        <v>59</v>
      </c>
      <c r="O63" s="70">
        <v>85</v>
      </c>
      <c r="P63" s="78">
        <f t="shared" si="0"/>
        <v>14</v>
      </c>
    </row>
    <row r="64" spans="7:16" ht="15.75" thickBot="1" x14ac:dyDescent="0.3">
      <c r="G64" s="62">
        <v>61</v>
      </c>
      <c r="H64" s="63">
        <v>61</v>
      </c>
      <c r="I64" s="64">
        <v>39</v>
      </c>
      <c r="N64" s="62">
        <v>60</v>
      </c>
    </row>
    <row r="65" spans="7:15" ht="15.75" thickBot="1" x14ac:dyDescent="0.3">
      <c r="G65" s="62">
        <v>62</v>
      </c>
      <c r="H65" s="63">
        <v>62</v>
      </c>
      <c r="I65" s="64">
        <v>38</v>
      </c>
      <c r="N65" s="62">
        <v>61</v>
      </c>
      <c r="O65" s="86"/>
    </row>
    <row r="66" spans="7:15" ht="15.75" thickBot="1" x14ac:dyDescent="0.3">
      <c r="G66" s="62">
        <v>63</v>
      </c>
      <c r="H66" s="63">
        <v>63</v>
      </c>
      <c r="I66" s="64">
        <v>37</v>
      </c>
      <c r="N66" s="62">
        <v>62</v>
      </c>
      <c r="O66" s="86"/>
    </row>
    <row r="67" spans="7:15" ht="15.75" thickBot="1" x14ac:dyDescent="0.3">
      <c r="G67" s="62">
        <v>64</v>
      </c>
      <c r="H67" s="63">
        <v>64</v>
      </c>
      <c r="I67" s="64">
        <v>36</v>
      </c>
      <c r="N67" s="62">
        <v>63</v>
      </c>
      <c r="O67" s="86"/>
    </row>
    <row r="68" spans="7:15" ht="15.75" thickBot="1" x14ac:dyDescent="0.3">
      <c r="G68" s="62">
        <v>65</v>
      </c>
      <c r="H68" s="63">
        <v>65</v>
      </c>
      <c r="I68" s="64">
        <v>35</v>
      </c>
      <c r="N68" s="62">
        <v>64</v>
      </c>
      <c r="O68" s="86"/>
    </row>
    <row r="69" spans="7:15" ht="15.75" thickBot="1" x14ac:dyDescent="0.3">
      <c r="G69" s="62">
        <v>66</v>
      </c>
      <c r="H69" s="63">
        <v>66</v>
      </c>
      <c r="I69" s="64">
        <v>34</v>
      </c>
      <c r="N69" s="62">
        <v>65</v>
      </c>
      <c r="O69" s="86"/>
    </row>
    <row r="70" spans="7:15" ht="15.75" thickBot="1" x14ac:dyDescent="0.3">
      <c r="G70" s="62">
        <v>67</v>
      </c>
      <c r="H70" s="63">
        <v>67</v>
      </c>
      <c r="I70" s="64">
        <v>33</v>
      </c>
      <c r="N70" s="62">
        <v>66</v>
      </c>
      <c r="O70" s="86"/>
    </row>
    <row r="71" spans="7:15" ht="15.75" thickBot="1" x14ac:dyDescent="0.3">
      <c r="G71" s="62">
        <v>68</v>
      </c>
      <c r="H71" s="63">
        <v>68</v>
      </c>
      <c r="I71" s="64">
        <v>32</v>
      </c>
      <c r="N71" s="62">
        <v>67</v>
      </c>
      <c r="O71" s="86"/>
    </row>
    <row r="72" spans="7:15" ht="15.75" thickBot="1" x14ac:dyDescent="0.3">
      <c r="G72" s="62">
        <v>69</v>
      </c>
      <c r="H72" s="63">
        <v>69</v>
      </c>
      <c r="I72" s="64">
        <v>31</v>
      </c>
      <c r="N72" s="62">
        <v>68</v>
      </c>
      <c r="O72" s="86"/>
    </row>
    <row r="73" spans="7:15" ht="15.75" thickBot="1" x14ac:dyDescent="0.3">
      <c r="G73" s="62">
        <v>70</v>
      </c>
      <c r="H73" s="63">
        <v>70</v>
      </c>
      <c r="I73" s="78">
        <v>30</v>
      </c>
      <c r="N73" s="62">
        <v>69</v>
      </c>
      <c r="O73" s="86"/>
    </row>
    <row r="74" spans="7:15" ht="15.75" thickBot="1" x14ac:dyDescent="0.3">
      <c r="G74" s="53"/>
      <c r="H74" s="87"/>
      <c r="I74" s="88"/>
      <c r="N74" s="62">
        <v>70</v>
      </c>
      <c r="O74" s="86"/>
    </row>
    <row r="75" spans="7:15" ht="15.75" thickBot="1" x14ac:dyDescent="0.3">
      <c r="G75" s="53"/>
      <c r="H75" s="87"/>
      <c r="N75" s="62"/>
      <c r="O75" s="86"/>
    </row>
    <row r="76" spans="7:15" x14ac:dyDescent="0.25">
      <c r="G76" s="53"/>
      <c r="H76" s="87"/>
    </row>
    <row r="77" spans="7:15" x14ac:dyDescent="0.25">
      <c r="G77" s="53"/>
      <c r="H77" s="87"/>
    </row>
    <row r="78" spans="7:15" x14ac:dyDescent="0.25">
      <c r="G78" s="53"/>
      <c r="H78" s="87"/>
    </row>
    <row r="79" spans="7:15" x14ac:dyDescent="0.25">
      <c r="G79" s="53"/>
      <c r="H79" s="87"/>
    </row>
    <row r="80" spans="7:15" x14ac:dyDescent="0.25">
      <c r="G80" s="53"/>
      <c r="H80" s="87"/>
    </row>
    <row r="81" spans="7:8" x14ac:dyDescent="0.25">
      <c r="G81" s="53"/>
      <c r="H81" s="87"/>
    </row>
    <row r="82" spans="7:8" x14ac:dyDescent="0.25">
      <c r="G82" s="53"/>
      <c r="H82" s="87"/>
    </row>
    <row r="83" spans="7:8" x14ac:dyDescent="0.25">
      <c r="G83" s="53"/>
      <c r="H83" s="87"/>
    </row>
    <row r="84" spans="7:8" x14ac:dyDescent="0.25">
      <c r="G84" s="53"/>
      <c r="H84" s="87"/>
    </row>
    <row r="85" spans="7:8" x14ac:dyDescent="0.25">
      <c r="G85" s="53"/>
      <c r="H85" s="8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tabSelected="1" topLeftCell="A19" zoomScale="130" zoomScaleNormal="130" workbookViewId="0">
      <selection activeCell="C6" sqref="C6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3" customWidth="1"/>
    <col min="4" max="4" width="15.5703125" style="13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9" x14ac:dyDescent="0.25">
      <c r="A1" s="8"/>
      <c r="B1" s="9"/>
      <c r="C1" s="10"/>
      <c r="D1" s="11"/>
    </row>
    <row r="2" spans="1:9" x14ac:dyDescent="0.25">
      <c r="A2" s="12"/>
      <c r="C2" s="94" t="s">
        <v>89</v>
      </c>
      <c r="D2" s="14"/>
      <c r="G2" t="s">
        <v>62</v>
      </c>
      <c r="I2" s="4"/>
    </row>
    <row r="3" spans="1:9" ht="18.75" x14ac:dyDescent="0.3">
      <c r="A3" s="12" t="s">
        <v>11</v>
      </c>
      <c r="B3" s="15"/>
      <c r="C3" s="16">
        <f>C4+C5</f>
        <v>7000</v>
      </c>
      <c r="D3" s="17" t="s">
        <v>59</v>
      </c>
      <c r="F3" s="90" t="s">
        <v>74</v>
      </c>
      <c r="G3" s="91" t="s">
        <v>75</v>
      </c>
      <c r="H3" s="91">
        <v>41.08</v>
      </c>
      <c r="I3" s="97">
        <f>H3*10.764</f>
        <v>442.18511999999993</v>
      </c>
    </row>
    <row r="4" spans="1:9" ht="30" x14ac:dyDescent="0.25">
      <c r="A4" s="18" t="s">
        <v>12</v>
      </c>
      <c r="B4" s="15"/>
      <c r="C4" s="16">
        <v>2500</v>
      </c>
      <c r="D4" s="19"/>
      <c r="F4" s="103" t="s">
        <v>82</v>
      </c>
      <c r="G4" s="91" t="s">
        <v>79</v>
      </c>
      <c r="H4" s="91">
        <v>5.76</v>
      </c>
      <c r="I4" s="97">
        <f>H4*10.764</f>
        <v>62.000639999999997</v>
      </c>
    </row>
    <row r="5" spans="1:9" x14ac:dyDescent="0.25">
      <c r="A5" s="12" t="s">
        <v>13</v>
      </c>
      <c r="B5" s="15"/>
      <c r="C5" s="16">
        <v>4500</v>
      </c>
      <c r="D5" s="19"/>
      <c r="G5" s="91" t="s">
        <v>80</v>
      </c>
      <c r="H5" s="91">
        <v>1.49</v>
      </c>
      <c r="I5" s="97">
        <f>H5*10.764</f>
        <v>16.038359999999997</v>
      </c>
    </row>
    <row r="6" spans="1:9" x14ac:dyDescent="0.25">
      <c r="A6" s="12" t="s">
        <v>14</v>
      </c>
      <c r="B6" s="15"/>
      <c r="C6" s="16">
        <f>C4</f>
        <v>2500</v>
      </c>
      <c r="D6" s="19"/>
      <c r="G6" s="91" t="s">
        <v>65</v>
      </c>
      <c r="H6" s="91">
        <v>6.75</v>
      </c>
      <c r="I6" s="97">
        <f>H6*10.764</f>
        <v>72.656999999999996</v>
      </c>
    </row>
    <row r="7" spans="1:9" x14ac:dyDescent="0.25">
      <c r="A7" s="12" t="s">
        <v>15</v>
      </c>
      <c r="B7" s="20"/>
      <c r="C7" s="21">
        <v>0</v>
      </c>
      <c r="D7" s="21"/>
      <c r="G7" s="91" t="s">
        <v>81</v>
      </c>
      <c r="H7" s="91">
        <f>SUM(H3:H6)</f>
        <v>55.08</v>
      </c>
      <c r="I7" s="97">
        <f>SUM(I3:I6)</f>
        <v>592.8811199999999</v>
      </c>
    </row>
    <row r="8" spans="1:9" x14ac:dyDescent="0.25">
      <c r="A8" s="12" t="s">
        <v>16</v>
      </c>
      <c r="B8" s="20"/>
      <c r="C8" s="21">
        <f>C9-C7</f>
        <v>60</v>
      </c>
      <c r="D8" s="98" t="s">
        <v>68</v>
      </c>
      <c r="E8" s="94">
        <v>2024</v>
      </c>
    </row>
    <row r="9" spans="1:9" x14ac:dyDescent="0.25">
      <c r="A9" s="12" t="s">
        <v>17</v>
      </c>
      <c r="B9" s="20"/>
      <c r="C9" s="21">
        <v>60</v>
      </c>
      <c r="D9" s="99"/>
      <c r="E9" s="100">
        <v>2024</v>
      </c>
      <c r="H9">
        <f>55.08*10.764</f>
        <v>592.8811199999999</v>
      </c>
      <c r="I9">
        <f>I7*1.1</f>
        <v>652.16923199999997</v>
      </c>
    </row>
    <row r="10" spans="1:9" ht="30" x14ac:dyDescent="0.25">
      <c r="A10" s="18" t="s">
        <v>18</v>
      </c>
      <c r="B10" s="20"/>
      <c r="C10" s="21">
        <f>90*C7/C9</f>
        <v>0</v>
      </c>
      <c r="D10" s="21"/>
      <c r="F10" s="89"/>
      <c r="G10" s="89"/>
    </row>
    <row r="11" spans="1:9" x14ac:dyDescent="0.25">
      <c r="A11" s="12"/>
      <c r="B11" s="22"/>
      <c r="C11" s="23">
        <f>C10%</f>
        <v>0</v>
      </c>
      <c r="D11" s="23"/>
    </row>
    <row r="12" spans="1:9" x14ac:dyDescent="0.25">
      <c r="A12" s="12" t="s">
        <v>19</v>
      </c>
      <c r="B12" s="15"/>
      <c r="C12" s="16">
        <f>C6*C11</f>
        <v>0</v>
      </c>
      <c r="D12" s="19"/>
    </row>
    <row r="13" spans="1:9" x14ac:dyDescent="0.25">
      <c r="A13" s="12" t="s">
        <v>20</v>
      </c>
      <c r="B13" s="15"/>
      <c r="C13" s="16">
        <f>C6-C12</f>
        <v>2500</v>
      </c>
      <c r="D13" s="19"/>
    </row>
    <row r="14" spans="1:9" x14ac:dyDescent="0.25">
      <c r="A14" s="12" t="s">
        <v>13</v>
      </c>
      <c r="B14" s="15"/>
      <c r="C14" s="16">
        <v>4500</v>
      </c>
      <c r="D14" s="19"/>
      <c r="F14" s="89"/>
      <c r="G14" s="89"/>
      <c r="H14" s="89"/>
    </row>
    <row r="15" spans="1:9" x14ac:dyDescent="0.25">
      <c r="B15" s="15"/>
      <c r="C15" s="16"/>
      <c r="D15" s="19"/>
      <c r="H15" s="89"/>
    </row>
    <row r="16" spans="1:9" x14ac:dyDescent="0.25">
      <c r="A16" s="24" t="s">
        <v>21</v>
      </c>
      <c r="B16" s="25"/>
      <c r="C16" s="17">
        <f>C14+C13</f>
        <v>7000</v>
      </c>
      <c r="D16" s="17"/>
      <c r="E16" s="43"/>
      <c r="H16" s="89"/>
    </row>
    <row r="17" spans="1:8" x14ac:dyDescent="0.25">
      <c r="B17" s="20"/>
      <c r="C17" s="21"/>
      <c r="D17" s="21"/>
      <c r="H17" s="89"/>
    </row>
    <row r="18" spans="1:8" ht="16.5" x14ac:dyDescent="0.3">
      <c r="A18" s="24" t="s">
        <v>70</v>
      </c>
      <c r="B18" s="5"/>
      <c r="C18" s="51">
        <v>593</v>
      </c>
      <c r="D18" s="51"/>
      <c r="E18" s="52"/>
    </row>
    <row r="19" spans="1:8" x14ac:dyDescent="0.25">
      <c r="A19" s="12"/>
      <c r="B19" s="4"/>
      <c r="C19" s="26">
        <f>C18*C16</f>
        <v>4151000</v>
      </c>
      <c r="D19" t="s">
        <v>44</v>
      </c>
      <c r="E19" s="26"/>
      <c r="H19" s="89"/>
    </row>
    <row r="20" spans="1:8" x14ac:dyDescent="0.25">
      <c r="A20" s="12"/>
      <c r="B20" s="43"/>
      <c r="C20" s="27">
        <f>C19*0.98</f>
        <v>4067980</v>
      </c>
      <c r="D20" t="s">
        <v>22</v>
      </c>
      <c r="E20" s="27"/>
      <c r="F20" s="7"/>
      <c r="H20" s="89"/>
    </row>
    <row r="21" spans="1:8" x14ac:dyDescent="0.25">
      <c r="A21" s="12"/>
      <c r="C21" s="27">
        <f>C19*80%</f>
        <v>3320800</v>
      </c>
      <c r="D21" t="s">
        <v>23</v>
      </c>
      <c r="E21" s="27"/>
      <c r="F21" s="43"/>
    </row>
    <row r="22" spans="1:8" x14ac:dyDescent="0.25">
      <c r="A22" s="12"/>
      <c r="E22" s="43"/>
    </row>
    <row r="23" spans="1:8" x14ac:dyDescent="0.25">
      <c r="A23" s="28" t="s">
        <v>24</v>
      </c>
      <c r="B23" s="29"/>
      <c r="C23" s="30">
        <f>C4*D23</f>
        <v>1630750.0000000002</v>
      </c>
      <c r="D23" s="30">
        <f>C18*1.1</f>
        <v>652.30000000000007</v>
      </c>
      <c r="E23" s="43"/>
    </row>
    <row r="24" spans="1:8" x14ac:dyDescent="0.25">
      <c r="A24" s="12" t="s">
        <v>25</v>
      </c>
    </row>
    <row r="25" spans="1:8" x14ac:dyDescent="0.25">
      <c r="A25" s="31" t="s">
        <v>26</v>
      </c>
      <c r="B25" s="13"/>
      <c r="C25" s="27">
        <f>C19*0.025/12</f>
        <v>8647.9166666666661</v>
      </c>
      <c r="D25" s="27"/>
    </row>
    <row r="26" spans="1:8" x14ac:dyDescent="0.25">
      <c r="C26" s="27"/>
      <c r="D26" s="27"/>
      <c r="F26" s="91" t="s">
        <v>76</v>
      </c>
    </row>
    <row r="27" spans="1:8" x14ac:dyDescent="0.25">
      <c r="A27" s="5" t="s">
        <v>77</v>
      </c>
      <c r="B27" s="5"/>
      <c r="C27" s="104"/>
      <c r="D27" s="104"/>
    </row>
    <row r="28" spans="1:8" x14ac:dyDescent="0.25">
      <c r="C28"/>
      <c r="D28" s="89"/>
    </row>
    <row r="29" spans="1:8" x14ac:dyDescent="0.25">
      <c r="C29"/>
      <c r="D29"/>
    </row>
    <row r="30" spans="1:8" ht="18.75" x14ac:dyDescent="0.3">
      <c r="C30"/>
      <c r="D30"/>
      <c r="E30" s="123" t="s">
        <v>78</v>
      </c>
      <c r="F30" s="123"/>
    </row>
    <row r="31" spans="1:8" ht="18.75" x14ac:dyDescent="0.3">
      <c r="C31"/>
      <c r="D31"/>
      <c r="E31" s="123" t="s">
        <v>83</v>
      </c>
      <c r="F31" s="123"/>
    </row>
    <row r="32" spans="1:8" ht="18.75" x14ac:dyDescent="0.3">
      <c r="C32"/>
      <c r="D32"/>
      <c r="E32" s="111" t="s">
        <v>44</v>
      </c>
      <c r="F32" s="111">
        <f>C19</f>
        <v>4151000</v>
      </c>
    </row>
    <row r="33" spans="1:8" ht="18.75" x14ac:dyDescent="0.3">
      <c r="C33"/>
      <c r="D33"/>
      <c r="E33" s="111" t="s">
        <v>22</v>
      </c>
      <c r="F33" s="111">
        <f>F32*98%</f>
        <v>4067980</v>
      </c>
      <c r="H33" s="43">
        <f>F32*80</f>
        <v>332080000</v>
      </c>
    </row>
    <row r="34" spans="1:8" ht="18.75" x14ac:dyDescent="0.3">
      <c r="C34"/>
      <c r="D34"/>
      <c r="E34" s="111" t="s">
        <v>23</v>
      </c>
      <c r="F34" s="111">
        <f>F32*80%</f>
        <v>3320800</v>
      </c>
    </row>
    <row r="35" spans="1:8" x14ac:dyDescent="0.25">
      <c r="C35"/>
      <c r="D35"/>
      <c r="E35" s="3"/>
      <c r="F35" s="3"/>
    </row>
    <row r="36" spans="1:8" x14ac:dyDescent="0.25">
      <c r="C36"/>
      <c r="D36"/>
    </row>
    <row r="37" spans="1:8" x14ac:dyDescent="0.25">
      <c r="C37"/>
      <c r="D37"/>
    </row>
    <row r="38" spans="1:8" x14ac:dyDescent="0.25">
      <c r="C38"/>
      <c r="D38"/>
    </row>
    <row r="39" spans="1:8" x14ac:dyDescent="0.25">
      <c r="C39"/>
      <c r="D39"/>
    </row>
    <row r="40" spans="1:8" x14ac:dyDescent="0.25">
      <c r="C40"/>
      <c r="D40"/>
    </row>
    <row r="46" spans="1:8" x14ac:dyDescent="0.25">
      <c r="A46" s="32"/>
    </row>
    <row r="59" spans="1:1" ht="15.75" x14ac:dyDescent="0.25">
      <c r="A59" s="33"/>
    </row>
    <row r="60" spans="1:1" ht="15.75" x14ac:dyDescent="0.25">
      <c r="A60" s="33"/>
    </row>
    <row r="61" spans="1:1" ht="15.75" x14ac:dyDescent="0.25">
      <c r="A61" s="33"/>
    </row>
    <row r="62" spans="1:1" ht="15.75" x14ac:dyDescent="0.25">
      <c r="A62" s="33"/>
    </row>
    <row r="63" spans="1:1" ht="15.75" x14ac:dyDescent="0.25">
      <c r="A63" s="33"/>
    </row>
    <row r="64" spans="1:1" ht="15.75" x14ac:dyDescent="0.25">
      <c r="A64" s="33"/>
    </row>
    <row r="65" spans="1:1" ht="15.75" x14ac:dyDescent="0.25">
      <c r="A65" s="33"/>
    </row>
    <row r="84" spans="3:3" x14ac:dyDescent="0.25">
      <c r="C84" s="1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56"/>
  <sheetViews>
    <sheetView zoomScaleNormal="100" workbookViewId="0">
      <selection activeCell="B2" sqref="B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5" width="12.140625" customWidth="1"/>
    <col min="16" max="16" width="11.140625" customWidth="1"/>
    <col min="17" max="17" width="8.7109375" customWidth="1"/>
    <col min="18" max="19" width="9.5703125" customWidth="1"/>
    <col min="20" max="20" width="14.7109375" customWidth="1"/>
    <col min="21" max="21" width="15.42578125" customWidth="1"/>
    <col min="22" max="24" width="12.85546875" customWidth="1"/>
    <col min="25" max="25" width="16.140625" customWidth="1"/>
    <col min="26" max="26" width="13.85546875" customWidth="1"/>
    <col min="27" max="27" width="8.85546875" customWidth="1"/>
    <col min="28" max="28" width="6.28515625" customWidth="1"/>
    <col min="34" max="34" width="10.42578125" bestFit="1" customWidth="1"/>
    <col min="38" max="38" width="10.42578125" bestFit="1" customWidth="1"/>
  </cols>
  <sheetData>
    <row r="1" spans="1:42" s="1" customFormat="1" ht="60" x14ac:dyDescent="0.25">
      <c r="A1" s="2" t="s">
        <v>0</v>
      </c>
      <c r="B1" s="2" t="s">
        <v>5</v>
      </c>
      <c r="C1" s="2" t="s">
        <v>61</v>
      </c>
      <c r="D1" s="2" t="s">
        <v>8</v>
      </c>
      <c r="E1" s="2" t="s">
        <v>1</v>
      </c>
      <c r="F1" s="6" t="s">
        <v>7</v>
      </c>
      <c r="G1" s="2" t="s">
        <v>9</v>
      </c>
      <c r="H1" s="2" t="s">
        <v>10</v>
      </c>
      <c r="I1" s="2" t="s">
        <v>2</v>
      </c>
      <c r="J1" s="2" t="s">
        <v>3</v>
      </c>
      <c r="N1" s="1" t="s">
        <v>6</v>
      </c>
      <c r="O1" s="1" t="s">
        <v>85</v>
      </c>
      <c r="P1" s="1" t="s">
        <v>86</v>
      </c>
      <c r="Q1" s="1" t="s">
        <v>84</v>
      </c>
      <c r="R1" s="1" t="s">
        <v>4</v>
      </c>
      <c r="T1" s="120" t="s">
        <v>1</v>
      </c>
      <c r="U1" s="120" t="s">
        <v>88</v>
      </c>
    </row>
    <row r="2" spans="1:42" x14ac:dyDescent="0.25">
      <c r="A2" s="3">
        <f t="shared" ref="A2:A15" si="0">N2</f>
        <v>0</v>
      </c>
      <c r="B2" s="95">
        <v>622</v>
      </c>
      <c r="C2" s="95">
        <f>B2*1.2</f>
        <v>746.4</v>
      </c>
      <c r="D2" s="115">
        <f t="shared" ref="D2:D15" si="1">C2*1.2</f>
        <v>895.68</v>
      </c>
      <c r="E2" s="115">
        <v>4200000</v>
      </c>
      <c r="F2" s="115">
        <f t="shared" ref="F2:F15" si="2">ROUND((E2/B2),0)</f>
        <v>6752</v>
      </c>
      <c r="G2" s="113">
        <f t="shared" ref="G2:G15" si="3">ROUND((E2/C2),0)</f>
        <v>5627</v>
      </c>
      <c r="H2" s="3">
        <f t="shared" ref="H2:H15" si="4">ROUND((E2/D2),0)</f>
        <v>4689</v>
      </c>
      <c r="I2" s="46" t="s">
        <v>87</v>
      </c>
      <c r="J2" s="46">
        <v>302</v>
      </c>
      <c r="K2" s="47"/>
      <c r="L2" s="47"/>
      <c r="M2" s="47"/>
      <c r="N2" s="47"/>
      <c r="O2" s="5">
        <v>42</v>
      </c>
      <c r="P2" s="5">
        <f>O2*10.764</f>
        <v>452.08799999999997</v>
      </c>
      <c r="Q2" s="5">
        <f>P2*1.1</f>
        <v>497.29680000000002</v>
      </c>
      <c r="R2" s="5">
        <f>Q2*1.2</f>
        <v>596.75616000000002</v>
      </c>
      <c r="S2" s="5"/>
      <c r="T2" s="96">
        <v>3150000</v>
      </c>
      <c r="U2" s="105">
        <f>T2/P2</f>
        <v>6967.6700111482724</v>
      </c>
      <c r="V2" s="117"/>
      <c r="W2" s="117"/>
      <c r="X2" s="117"/>
      <c r="Y2" s="117"/>
      <c r="Z2" s="117"/>
      <c r="AA2" s="117"/>
      <c r="AH2" s="48"/>
    </row>
    <row r="3" spans="1:42" x14ac:dyDescent="0.25">
      <c r="A3" s="3">
        <f t="shared" si="0"/>
        <v>0</v>
      </c>
      <c r="B3" s="3">
        <v>575</v>
      </c>
      <c r="C3" s="3">
        <f t="shared" ref="C3:C10" si="5">B3*1.2</f>
        <v>690</v>
      </c>
      <c r="D3" s="112">
        <f t="shared" si="1"/>
        <v>828</v>
      </c>
      <c r="E3" s="112">
        <v>4456000</v>
      </c>
      <c r="F3" s="112">
        <f t="shared" si="2"/>
        <v>7750</v>
      </c>
      <c r="G3" s="113">
        <f t="shared" si="3"/>
        <v>6458</v>
      </c>
      <c r="H3" s="3">
        <f t="shared" si="4"/>
        <v>5382</v>
      </c>
      <c r="I3" s="46">
        <f t="shared" ref="I3:I15" si="6">AA3</f>
        <v>0</v>
      </c>
      <c r="J3" s="46">
        <f t="shared" ref="J3:J15" si="7">AB3</f>
        <v>0</v>
      </c>
      <c r="K3" s="47"/>
      <c r="L3" s="47"/>
      <c r="M3" s="47"/>
      <c r="N3" s="47"/>
      <c r="O3" s="5">
        <v>54.66</v>
      </c>
      <c r="P3" s="5">
        <f>O3*10.764</f>
        <v>588.36023999999998</v>
      </c>
      <c r="Q3" s="5">
        <f>P3*1.1</f>
        <v>647.19626400000004</v>
      </c>
      <c r="R3" s="5">
        <f>Q3*1.2</f>
        <v>776.6355168</v>
      </c>
      <c r="S3" s="5"/>
      <c r="T3" s="96">
        <v>4000000</v>
      </c>
      <c r="U3" s="105">
        <f>T3/P3</f>
        <v>6798.5559323315256</v>
      </c>
      <c r="V3" s="117"/>
      <c r="W3" s="117"/>
      <c r="X3" s="117"/>
      <c r="Y3" s="117"/>
      <c r="Z3" s="117"/>
      <c r="AA3" s="117"/>
      <c r="AL3" s="48"/>
    </row>
    <row r="4" spans="1:42" x14ac:dyDescent="0.25">
      <c r="A4" s="3">
        <f t="shared" si="0"/>
        <v>0</v>
      </c>
      <c r="B4" s="116">
        <v>686</v>
      </c>
      <c r="C4" s="95">
        <f t="shared" si="5"/>
        <v>823.19999999999993</v>
      </c>
      <c r="D4" s="115">
        <f t="shared" si="1"/>
        <v>987.83999999999992</v>
      </c>
      <c r="E4" s="115">
        <v>5129000</v>
      </c>
      <c r="F4" s="115">
        <f t="shared" si="2"/>
        <v>7477</v>
      </c>
      <c r="G4" s="113">
        <f t="shared" si="3"/>
        <v>6231</v>
      </c>
      <c r="H4" s="3">
        <f t="shared" si="4"/>
        <v>5192</v>
      </c>
      <c r="I4" s="46">
        <f t="shared" si="6"/>
        <v>0</v>
      </c>
      <c r="J4" s="46">
        <f t="shared" si="7"/>
        <v>0</v>
      </c>
      <c r="K4" s="47"/>
      <c r="L4" s="47"/>
      <c r="M4" s="47"/>
      <c r="N4" s="47"/>
      <c r="O4" s="47"/>
      <c r="P4" s="47"/>
      <c r="R4" s="89">
        <v>0</v>
      </c>
      <c r="V4" s="117"/>
      <c r="W4" s="117"/>
      <c r="X4" s="117"/>
      <c r="Y4" s="117"/>
      <c r="Z4" s="117"/>
      <c r="AA4" s="117"/>
    </row>
    <row r="5" spans="1:42" x14ac:dyDescent="0.25">
      <c r="A5" s="3">
        <f t="shared" si="0"/>
        <v>0</v>
      </c>
      <c r="B5" s="3"/>
      <c r="C5" s="3">
        <f t="shared" si="5"/>
        <v>0</v>
      </c>
      <c r="D5" s="112">
        <f t="shared" si="1"/>
        <v>0</v>
      </c>
      <c r="E5" s="112"/>
      <c r="F5" s="112" t="e">
        <f t="shared" si="2"/>
        <v>#DIV/0!</v>
      </c>
      <c r="G5" s="113" t="e">
        <f t="shared" si="3"/>
        <v>#DIV/0!</v>
      </c>
      <c r="H5" s="3" t="e">
        <f t="shared" si="4"/>
        <v>#DIV/0!</v>
      </c>
      <c r="I5" s="46">
        <f t="shared" si="6"/>
        <v>0</v>
      </c>
      <c r="J5" s="46">
        <f t="shared" si="7"/>
        <v>0</v>
      </c>
      <c r="K5" s="47"/>
      <c r="L5" s="47"/>
      <c r="M5" s="47"/>
      <c r="N5" s="47"/>
      <c r="O5" s="47"/>
      <c r="P5" s="47"/>
      <c r="R5" s="89">
        <v>0</v>
      </c>
      <c r="V5" s="117"/>
      <c r="W5" s="117"/>
      <c r="X5" s="117"/>
      <c r="Y5" s="117"/>
      <c r="Z5" s="117"/>
      <c r="AA5" s="117"/>
    </row>
    <row r="6" spans="1:42" x14ac:dyDescent="0.25">
      <c r="A6" s="3">
        <f t="shared" si="0"/>
        <v>0</v>
      </c>
      <c r="B6" s="3"/>
      <c r="C6" s="3">
        <f t="shared" si="5"/>
        <v>0</v>
      </c>
      <c r="D6" s="112">
        <f t="shared" si="1"/>
        <v>0</v>
      </c>
      <c r="E6" s="112"/>
      <c r="F6" s="112" t="e">
        <f t="shared" si="2"/>
        <v>#DIV/0!</v>
      </c>
      <c r="G6" s="113" t="e">
        <f t="shared" si="3"/>
        <v>#DIV/0!</v>
      </c>
      <c r="H6" s="3" t="e">
        <f t="shared" si="4"/>
        <v>#DIV/0!</v>
      </c>
      <c r="I6" s="46">
        <f t="shared" si="6"/>
        <v>0</v>
      </c>
      <c r="J6" s="46">
        <f t="shared" si="7"/>
        <v>0</v>
      </c>
      <c r="K6" s="47"/>
      <c r="L6" s="47"/>
      <c r="M6" s="47"/>
      <c r="N6" s="47"/>
      <c r="O6" s="47"/>
      <c r="P6" s="47"/>
      <c r="R6" s="89">
        <v>0</v>
      </c>
      <c r="V6" s="117"/>
      <c r="W6" s="117"/>
      <c r="X6" s="117"/>
      <c r="Y6" s="117"/>
      <c r="Z6" s="117"/>
      <c r="AA6" s="117"/>
      <c r="AP6" t="s">
        <v>45</v>
      </c>
    </row>
    <row r="7" spans="1:42" x14ac:dyDescent="0.25">
      <c r="A7" s="3">
        <f t="shared" si="0"/>
        <v>0</v>
      </c>
      <c r="B7" s="3"/>
      <c r="C7" s="3">
        <f t="shared" si="5"/>
        <v>0</v>
      </c>
      <c r="D7" s="112">
        <f t="shared" si="1"/>
        <v>0</v>
      </c>
      <c r="E7" s="112"/>
      <c r="F7" s="112" t="e">
        <f t="shared" si="2"/>
        <v>#DIV/0!</v>
      </c>
      <c r="G7" s="3" t="e">
        <f t="shared" si="3"/>
        <v>#DIV/0!</v>
      </c>
      <c r="H7" s="3" t="e">
        <f t="shared" si="4"/>
        <v>#DIV/0!</v>
      </c>
      <c r="I7" s="3">
        <f t="shared" si="6"/>
        <v>0</v>
      </c>
      <c r="J7" s="3">
        <f t="shared" si="7"/>
        <v>0</v>
      </c>
      <c r="Q7">
        <v>0</v>
      </c>
      <c r="R7" s="89">
        <v>0</v>
      </c>
      <c r="V7" s="117"/>
      <c r="W7" s="117"/>
      <c r="X7" s="117"/>
      <c r="Y7" s="117"/>
      <c r="Z7" s="117"/>
      <c r="AA7" s="117"/>
    </row>
    <row r="8" spans="1:42" x14ac:dyDescent="0.25">
      <c r="A8" s="3">
        <f t="shared" si="0"/>
        <v>0</v>
      </c>
      <c r="B8" s="3"/>
      <c r="C8" s="3">
        <f t="shared" si="5"/>
        <v>0</v>
      </c>
      <c r="D8" s="112"/>
      <c r="E8" s="112"/>
      <c r="F8" s="112" t="e">
        <f t="shared" si="2"/>
        <v>#DIV/0!</v>
      </c>
      <c r="G8" s="3" t="e">
        <f t="shared" si="3"/>
        <v>#DIV/0!</v>
      </c>
      <c r="H8" s="3" t="e">
        <f t="shared" si="4"/>
        <v>#DIV/0!</v>
      </c>
      <c r="I8" s="3">
        <f t="shared" si="6"/>
        <v>0</v>
      </c>
      <c r="J8" s="3">
        <f t="shared" si="7"/>
        <v>0</v>
      </c>
      <c r="Q8">
        <v>0</v>
      </c>
      <c r="R8" s="89">
        <v>0</v>
      </c>
      <c r="V8" s="117"/>
      <c r="W8" s="117"/>
      <c r="X8" s="117"/>
      <c r="Y8" s="117"/>
      <c r="Z8" s="117"/>
      <c r="AA8" s="117"/>
    </row>
    <row r="9" spans="1:42" x14ac:dyDescent="0.25">
      <c r="A9" s="3">
        <f t="shared" si="0"/>
        <v>0</v>
      </c>
      <c r="B9" s="3"/>
      <c r="C9" s="3">
        <f t="shared" si="5"/>
        <v>0</v>
      </c>
      <c r="D9" s="112"/>
      <c r="E9" s="112"/>
      <c r="F9" s="112" t="e">
        <f t="shared" si="2"/>
        <v>#DIV/0!</v>
      </c>
      <c r="G9" s="3" t="e">
        <f t="shared" si="3"/>
        <v>#DIV/0!</v>
      </c>
      <c r="H9" s="3" t="e">
        <f t="shared" si="4"/>
        <v>#DIV/0!</v>
      </c>
      <c r="I9" s="3">
        <f t="shared" si="6"/>
        <v>0</v>
      </c>
      <c r="J9" s="3">
        <f t="shared" si="7"/>
        <v>0</v>
      </c>
      <c r="Q9">
        <v>0</v>
      </c>
      <c r="V9" s="117"/>
      <c r="W9" s="117"/>
      <c r="X9" s="117"/>
      <c r="Y9" s="117"/>
      <c r="Z9" s="117"/>
      <c r="AA9" s="117"/>
    </row>
    <row r="10" spans="1:42" x14ac:dyDescent="0.25">
      <c r="A10" s="3">
        <f t="shared" si="0"/>
        <v>0</v>
      </c>
      <c r="B10" s="3"/>
      <c r="C10" s="3">
        <f t="shared" si="5"/>
        <v>0</v>
      </c>
      <c r="D10" s="112"/>
      <c r="E10" s="112"/>
      <c r="F10" s="112" t="e">
        <f t="shared" si="2"/>
        <v>#DIV/0!</v>
      </c>
      <c r="G10" s="3" t="e">
        <f t="shared" si="3"/>
        <v>#DIV/0!</v>
      </c>
      <c r="H10" s="3" t="e">
        <f t="shared" si="4"/>
        <v>#DIV/0!</v>
      </c>
      <c r="I10" s="3">
        <f t="shared" si="6"/>
        <v>0</v>
      </c>
      <c r="J10" s="3">
        <f t="shared" si="7"/>
        <v>0</v>
      </c>
      <c r="Q10">
        <v>0</v>
      </c>
      <c r="Y10" s="117"/>
      <c r="Z10" s="117"/>
    </row>
    <row r="11" spans="1:42" ht="16.5" x14ac:dyDescent="0.3">
      <c r="A11" s="3">
        <f t="shared" si="0"/>
        <v>0</v>
      </c>
      <c r="B11" s="3"/>
      <c r="C11" s="3">
        <f>D11/1.2</f>
        <v>0</v>
      </c>
      <c r="D11" s="112"/>
      <c r="E11" s="112"/>
      <c r="F11" s="112" t="e">
        <f t="shared" si="2"/>
        <v>#DIV/0!</v>
      </c>
      <c r="G11" s="3" t="e">
        <f t="shared" si="3"/>
        <v>#DIV/0!</v>
      </c>
      <c r="H11" s="3" t="e">
        <f t="shared" si="4"/>
        <v>#DIV/0!</v>
      </c>
      <c r="I11" s="3">
        <f t="shared" si="6"/>
        <v>0</v>
      </c>
      <c r="J11" s="3">
        <f t="shared" si="7"/>
        <v>0</v>
      </c>
      <c r="Q11">
        <v>0</v>
      </c>
      <c r="Y11" s="117"/>
      <c r="Z11" s="117"/>
      <c r="AC11" s="118"/>
      <c r="AD11" s="34"/>
      <c r="AE11" s="34"/>
      <c r="AF11" s="34"/>
      <c r="AG11" s="34"/>
      <c r="AH11" s="34"/>
      <c r="AI11" s="34"/>
      <c r="AJ11" s="34"/>
    </row>
    <row r="12" spans="1:42" ht="18.75" x14ac:dyDescent="0.25">
      <c r="A12" s="3">
        <f t="shared" si="0"/>
        <v>0</v>
      </c>
      <c r="B12" s="3"/>
      <c r="C12" s="3">
        <f t="shared" ref="C12:C15" si="8">B12*1.2</f>
        <v>0</v>
      </c>
      <c r="D12" s="3">
        <f t="shared" si="1"/>
        <v>0</v>
      </c>
      <c r="E12" s="112"/>
      <c r="F12" s="3" t="e">
        <f t="shared" si="2"/>
        <v>#DIV/0!</v>
      </c>
      <c r="G12" s="3" t="e">
        <f t="shared" si="3"/>
        <v>#DIV/0!</v>
      </c>
      <c r="H12" s="3" t="e">
        <f t="shared" si="4"/>
        <v>#DIV/0!</v>
      </c>
      <c r="I12" s="3">
        <f t="shared" si="6"/>
        <v>0</v>
      </c>
      <c r="J12" s="3">
        <f t="shared" si="7"/>
        <v>0</v>
      </c>
      <c r="Y12" s="117"/>
      <c r="Z12" s="117"/>
      <c r="AC12" s="119"/>
    </row>
    <row r="13" spans="1:42" x14ac:dyDescent="0.25">
      <c r="A13" s="3">
        <f t="shared" si="0"/>
        <v>0</v>
      </c>
      <c r="B13" s="3"/>
      <c r="C13" s="3">
        <f t="shared" si="8"/>
        <v>0</v>
      </c>
      <c r="D13" s="3">
        <f t="shared" si="1"/>
        <v>0</v>
      </c>
      <c r="E13" s="112"/>
      <c r="F13" s="3" t="e">
        <f t="shared" si="2"/>
        <v>#DIV/0!</v>
      </c>
      <c r="G13" s="3" t="e">
        <f t="shared" si="3"/>
        <v>#DIV/0!</v>
      </c>
      <c r="H13" s="3" t="e">
        <f t="shared" si="4"/>
        <v>#DIV/0!</v>
      </c>
      <c r="I13" s="3">
        <f t="shared" si="6"/>
        <v>0</v>
      </c>
      <c r="J13" s="3">
        <f t="shared" si="7"/>
        <v>0</v>
      </c>
      <c r="Y13" s="117"/>
      <c r="Z13" s="117"/>
    </row>
    <row r="14" spans="1:42" x14ac:dyDescent="0.25">
      <c r="A14" s="3">
        <f t="shared" si="0"/>
        <v>0</v>
      </c>
      <c r="B14" s="3"/>
      <c r="C14" s="3">
        <f t="shared" si="8"/>
        <v>0</v>
      </c>
      <c r="D14" s="3">
        <f t="shared" si="1"/>
        <v>0</v>
      </c>
      <c r="E14" s="112"/>
      <c r="F14" s="3" t="e">
        <f t="shared" si="2"/>
        <v>#DIV/0!</v>
      </c>
      <c r="G14" s="3" t="e">
        <f t="shared" si="3"/>
        <v>#DIV/0!</v>
      </c>
      <c r="H14" s="3" t="e">
        <f t="shared" si="4"/>
        <v>#DIV/0!</v>
      </c>
      <c r="I14" s="3">
        <f t="shared" si="6"/>
        <v>0</v>
      </c>
      <c r="J14" s="3">
        <f t="shared" si="7"/>
        <v>0</v>
      </c>
      <c r="Y14" s="117"/>
      <c r="Z14" s="117"/>
    </row>
    <row r="15" spans="1:42" x14ac:dyDescent="0.25">
      <c r="A15" s="3">
        <f t="shared" si="0"/>
        <v>0</v>
      </c>
      <c r="B15" s="3"/>
      <c r="C15" s="3">
        <f t="shared" si="8"/>
        <v>0</v>
      </c>
      <c r="D15" s="3">
        <f t="shared" si="1"/>
        <v>0</v>
      </c>
      <c r="E15" s="112"/>
      <c r="F15" s="3" t="e">
        <f t="shared" si="2"/>
        <v>#DIV/0!</v>
      </c>
      <c r="G15" s="3" t="e">
        <f t="shared" si="3"/>
        <v>#DIV/0!</v>
      </c>
      <c r="H15" s="3" t="e">
        <f t="shared" si="4"/>
        <v>#DIV/0!</v>
      </c>
      <c r="I15" s="3">
        <f t="shared" si="6"/>
        <v>0</v>
      </c>
      <c r="J15" s="3">
        <f t="shared" si="7"/>
        <v>0</v>
      </c>
      <c r="Y15" s="117"/>
      <c r="Z15" s="117"/>
    </row>
    <row r="16" spans="1:42" x14ac:dyDescent="0.25">
      <c r="A16" s="3">
        <f t="shared" ref="A16:A19" si="9">N16</f>
        <v>0</v>
      </c>
      <c r="B16" s="3"/>
      <c r="C16" s="3">
        <f t="shared" ref="C16:C19" si="10">B16*1.2</f>
        <v>0</v>
      </c>
      <c r="D16" s="3">
        <f t="shared" ref="D16:D19" si="11">C16*1.2</f>
        <v>0</v>
      </c>
      <c r="E16" s="112"/>
      <c r="F16" s="3" t="e">
        <f t="shared" ref="F16:F19" si="12">ROUND((E16/B16),0)</f>
        <v>#DIV/0!</v>
      </c>
      <c r="G16" s="3" t="e">
        <f t="shared" ref="G16:G19" si="13">ROUND((E16/C16),0)</f>
        <v>#DIV/0!</v>
      </c>
      <c r="H16" s="3" t="e">
        <f t="shared" ref="H16:H19" si="14">ROUND((E16/D16),0)</f>
        <v>#DIV/0!</v>
      </c>
      <c r="I16" s="3">
        <f t="shared" ref="I16:J19" si="15">AA16</f>
        <v>0</v>
      </c>
      <c r="J16" s="3">
        <f t="shared" si="15"/>
        <v>0</v>
      </c>
      <c r="Y16" s="117"/>
      <c r="Z16" s="117"/>
    </row>
    <row r="17" spans="1:29" x14ac:dyDescent="0.25">
      <c r="A17" s="3">
        <f t="shared" si="9"/>
        <v>0</v>
      </c>
      <c r="B17" s="3"/>
      <c r="C17" s="3">
        <f t="shared" si="10"/>
        <v>0</v>
      </c>
      <c r="D17" s="3">
        <f t="shared" si="11"/>
        <v>0</v>
      </c>
      <c r="E17" s="112"/>
      <c r="F17" s="3" t="e">
        <f t="shared" si="12"/>
        <v>#DIV/0!</v>
      </c>
      <c r="G17" s="3" t="e">
        <f t="shared" si="13"/>
        <v>#DIV/0!</v>
      </c>
      <c r="H17" s="3" t="e">
        <f t="shared" si="14"/>
        <v>#DIV/0!</v>
      </c>
      <c r="I17" s="3">
        <f t="shared" si="15"/>
        <v>0</v>
      </c>
      <c r="J17" s="3">
        <f t="shared" si="15"/>
        <v>0</v>
      </c>
      <c r="Y17" s="117"/>
      <c r="Z17" s="117"/>
    </row>
    <row r="18" spans="1:29" x14ac:dyDescent="0.25">
      <c r="A18" s="3">
        <f t="shared" si="9"/>
        <v>0</v>
      </c>
      <c r="B18" s="3"/>
      <c r="C18" s="3">
        <f t="shared" si="10"/>
        <v>0</v>
      </c>
      <c r="D18" s="3">
        <f t="shared" si="11"/>
        <v>0</v>
      </c>
      <c r="E18" s="112">
        <f t="shared" ref="E18:E19" si="16">Y18</f>
        <v>0</v>
      </c>
      <c r="F18" s="3" t="e">
        <f t="shared" si="12"/>
        <v>#DIV/0!</v>
      </c>
      <c r="G18" s="3" t="e">
        <f t="shared" si="13"/>
        <v>#DIV/0!</v>
      </c>
      <c r="H18" s="3" t="e">
        <f t="shared" si="14"/>
        <v>#DIV/0!</v>
      </c>
      <c r="I18" s="3">
        <f t="shared" si="15"/>
        <v>0</v>
      </c>
      <c r="J18" s="3">
        <f t="shared" si="15"/>
        <v>0</v>
      </c>
      <c r="Y18" s="117"/>
      <c r="Z18" s="117"/>
    </row>
    <row r="19" spans="1:29" x14ac:dyDescent="0.25">
      <c r="A19" s="3">
        <f t="shared" si="9"/>
        <v>0</v>
      </c>
      <c r="B19" s="3"/>
      <c r="C19" s="3">
        <f t="shared" si="10"/>
        <v>0</v>
      </c>
      <c r="D19" s="3">
        <f t="shared" si="11"/>
        <v>0</v>
      </c>
      <c r="E19" s="112">
        <f t="shared" si="16"/>
        <v>0</v>
      </c>
      <c r="F19" s="3" t="e">
        <f t="shared" si="12"/>
        <v>#DIV/0!</v>
      </c>
      <c r="G19" s="3" t="e">
        <f t="shared" si="13"/>
        <v>#DIV/0!</v>
      </c>
      <c r="H19" s="3" t="e">
        <f t="shared" si="14"/>
        <v>#DIV/0!</v>
      </c>
      <c r="I19" s="3">
        <f t="shared" si="15"/>
        <v>0</v>
      </c>
      <c r="J19" s="3">
        <f t="shared" si="15"/>
        <v>0</v>
      </c>
      <c r="Y19" s="117"/>
      <c r="Z19" s="117"/>
    </row>
    <row r="20" spans="1:29" s="7" customFormat="1" x14ac:dyDescent="0.25">
      <c r="C20" s="114"/>
      <c r="D20" s="114"/>
      <c r="E20" s="114"/>
      <c r="F20" s="114"/>
      <c r="G20" s="114"/>
      <c r="H20" s="114"/>
      <c r="U20" s="114"/>
      <c r="V20" s="114"/>
      <c r="W20" s="114"/>
      <c r="X20" s="114"/>
      <c r="Y20" s="114"/>
      <c r="Z20" s="114"/>
      <c r="AA20" s="114"/>
      <c r="AB20" s="114"/>
      <c r="AC20" s="114"/>
    </row>
    <row r="21" spans="1:29" s="7" customFormat="1" ht="16.5" x14ac:dyDescent="0.3">
      <c r="F21" s="49"/>
      <c r="U21" s="114"/>
      <c r="V21" s="114"/>
      <c r="W21" s="114"/>
      <c r="X21" s="114"/>
      <c r="Y21" s="114"/>
      <c r="Z21" s="114"/>
      <c r="AA21" s="114"/>
      <c r="AB21" s="114"/>
      <c r="AC21" s="114"/>
    </row>
    <row r="22" spans="1:29" s="7" customFormat="1" x14ac:dyDescent="0.25">
      <c r="F22" s="45" t="s">
        <v>71</v>
      </c>
    </row>
    <row r="23" spans="1:29" s="7" customFormat="1" ht="16.5" x14ac:dyDescent="0.3">
      <c r="C23" s="109" t="s">
        <v>69</v>
      </c>
      <c r="D23" s="109"/>
      <c r="E23" s="110"/>
      <c r="F23" s="106" t="s">
        <v>70</v>
      </c>
      <c r="G23" s="106">
        <v>394</v>
      </c>
      <c r="H23" s="96"/>
      <c r="I23" s="101">
        <f>G23*9500</f>
        <v>3743000</v>
      </c>
      <c r="J23" s="101"/>
      <c r="K23" s="102"/>
      <c r="L23" s="102"/>
      <c r="M23" s="102"/>
      <c r="N23" s="92">
        <f>G23*1.2</f>
        <v>472.79999999999995</v>
      </c>
      <c r="O23" s="92"/>
      <c r="P23" s="92"/>
      <c r="Q23" s="102"/>
    </row>
    <row r="24" spans="1:29" s="7" customFormat="1" x14ac:dyDescent="0.25">
      <c r="C24" s="109" t="s">
        <v>1</v>
      </c>
      <c r="D24" s="109">
        <v>7100000</v>
      </c>
      <c r="E24" s="109"/>
      <c r="F24" s="106" t="s">
        <v>65</v>
      </c>
      <c r="G24" s="106">
        <v>0</v>
      </c>
      <c r="H24" s="96"/>
      <c r="I24" s="101"/>
      <c r="J24" s="101"/>
      <c r="K24" s="102"/>
      <c r="L24" s="102"/>
      <c r="M24" s="102"/>
      <c r="N24" s="102"/>
      <c r="O24" s="102"/>
      <c r="P24" s="102"/>
      <c r="Q24" s="102">
        <f>G23*1.2</f>
        <v>472.79999999999995</v>
      </c>
    </row>
    <row r="25" spans="1:29" s="7" customFormat="1" x14ac:dyDescent="0.25">
      <c r="C25" s="109"/>
      <c r="D25" s="109"/>
      <c r="E25" s="109"/>
      <c r="F25" s="106" t="s">
        <v>72</v>
      </c>
      <c r="G25" s="106">
        <v>0</v>
      </c>
      <c r="H25" s="96"/>
      <c r="I25" s="101"/>
      <c r="J25" s="101"/>
      <c r="K25" s="102"/>
      <c r="L25" s="102"/>
      <c r="M25" s="102"/>
      <c r="N25" s="92">
        <f>G26*1.2</f>
        <v>472.79999999999995</v>
      </c>
      <c r="O25" s="92"/>
      <c r="P25" s="92"/>
      <c r="Q25" s="102">
        <f>G26*1.2</f>
        <v>472.79999999999995</v>
      </c>
    </row>
    <row r="26" spans="1:29" s="7" customFormat="1" x14ac:dyDescent="0.25">
      <c r="C26" s="92"/>
      <c r="D26" s="92"/>
      <c r="F26" s="107" t="s">
        <v>73</v>
      </c>
      <c r="G26" s="107">
        <f>G23+G24+G25</f>
        <v>394</v>
      </c>
      <c r="H26" s="96"/>
      <c r="I26" s="101"/>
      <c r="J26" s="101"/>
      <c r="K26" s="102"/>
      <c r="L26" s="102"/>
      <c r="M26" s="102"/>
      <c r="N26" s="102"/>
      <c r="O26" s="102"/>
      <c r="P26" s="102"/>
      <c r="Q26" s="102"/>
    </row>
    <row r="27" spans="1:29" s="7" customFormat="1" x14ac:dyDescent="0.25">
      <c r="C27" s="92"/>
      <c r="D27" s="92"/>
      <c r="F27" s="106"/>
      <c r="G27" s="106"/>
      <c r="H27" s="96"/>
      <c r="I27" s="101"/>
      <c r="J27" s="101"/>
      <c r="K27" s="102"/>
      <c r="L27" s="102"/>
      <c r="M27" s="102"/>
      <c r="N27" s="102"/>
      <c r="O27" s="102"/>
      <c r="P27" s="102"/>
      <c r="Q27" s="102"/>
    </row>
    <row r="28" spans="1:29" s="7" customFormat="1" x14ac:dyDescent="0.25">
      <c r="C28" s="92"/>
      <c r="D28" s="92"/>
      <c r="F28" s="106" t="s">
        <v>64</v>
      </c>
      <c r="G28" s="106">
        <v>0</v>
      </c>
      <c r="H28" s="96"/>
      <c r="I28" s="101" t="e">
        <f>G34/G28</f>
        <v>#DIV/0!</v>
      </c>
      <c r="J28" s="101"/>
      <c r="K28" s="102"/>
      <c r="L28" s="102"/>
      <c r="M28" s="102"/>
      <c r="N28" s="102"/>
      <c r="O28" s="102"/>
      <c r="P28" s="102"/>
      <c r="Q28" s="102"/>
    </row>
    <row r="29" spans="1:29" s="7" customFormat="1" x14ac:dyDescent="0.25">
      <c r="C29" s="92"/>
      <c r="D29" s="92"/>
      <c r="F29" s="106" t="s">
        <v>65</v>
      </c>
      <c r="G29" s="106">
        <v>0</v>
      </c>
      <c r="H29" s="96"/>
      <c r="I29" s="101"/>
      <c r="J29" s="101"/>
      <c r="K29" s="102"/>
      <c r="L29" s="102"/>
      <c r="M29" s="102"/>
      <c r="N29" s="102"/>
      <c r="O29" s="102"/>
      <c r="P29" s="102"/>
      <c r="Q29" s="102"/>
    </row>
    <row r="30" spans="1:29" s="7" customFormat="1" x14ac:dyDescent="0.25">
      <c r="C30" s="92"/>
      <c r="D30" s="92"/>
      <c r="F30" s="106" t="s">
        <v>63</v>
      </c>
      <c r="G30" s="106">
        <v>0</v>
      </c>
      <c r="H30" s="96"/>
      <c r="I30" s="101"/>
      <c r="J30" s="101"/>
      <c r="K30" s="102"/>
      <c r="L30" s="102"/>
      <c r="M30" s="102"/>
      <c r="N30" s="102"/>
      <c r="O30" s="102"/>
      <c r="P30" s="102"/>
      <c r="Q30" s="102"/>
    </row>
    <row r="31" spans="1:29" s="7" customFormat="1" x14ac:dyDescent="0.25">
      <c r="C31" s="93"/>
      <c r="D31" s="93"/>
      <c r="F31" s="107" t="s">
        <v>66</v>
      </c>
      <c r="G31" s="107">
        <f>SUM(G28:G30)</f>
        <v>0</v>
      </c>
      <c r="H31" s="96"/>
      <c r="I31" s="101" t="e">
        <f>I23/G31</f>
        <v>#DIV/0!</v>
      </c>
      <c r="J31" s="101"/>
      <c r="K31" s="102"/>
      <c r="L31" s="102"/>
      <c r="M31" s="102"/>
      <c r="N31" s="102"/>
      <c r="O31" s="102"/>
      <c r="P31" s="102"/>
      <c r="Q31" s="102"/>
      <c r="V31" s="50"/>
      <c r="W31" s="50"/>
      <c r="X31" s="50"/>
    </row>
    <row r="32" spans="1:29" s="7" customFormat="1" x14ac:dyDescent="0.25">
      <c r="C32" s="93"/>
      <c r="D32" s="93"/>
      <c r="F32" s="107" t="s">
        <v>67</v>
      </c>
      <c r="G32" s="106">
        <f>G31</f>
        <v>0</v>
      </c>
      <c r="H32" s="96" t="e">
        <f>G31/G32</f>
        <v>#DIV/0!</v>
      </c>
      <c r="I32" s="101" t="s">
        <v>46</v>
      </c>
      <c r="J32" s="101"/>
      <c r="K32" s="102"/>
      <c r="L32" s="102"/>
      <c r="M32" s="102"/>
      <c r="N32" s="102"/>
      <c r="O32" s="102"/>
      <c r="P32" s="102"/>
      <c r="Q32" s="102"/>
    </row>
    <row r="33" spans="3:27" s="7" customFormat="1" x14ac:dyDescent="0.25">
      <c r="C33"/>
      <c r="D33"/>
      <c r="F33" s="106" t="s">
        <v>43</v>
      </c>
      <c r="G33" s="106">
        <v>10000</v>
      </c>
      <c r="H33" s="96"/>
      <c r="I33" s="101"/>
      <c r="J33" s="101"/>
      <c r="K33" s="102"/>
      <c r="L33" s="102"/>
      <c r="M33" s="102"/>
      <c r="N33" s="102"/>
      <c r="O33" s="102"/>
      <c r="P33" s="102"/>
      <c r="Q33" s="102"/>
    </row>
    <row r="34" spans="3:27" s="7" customFormat="1" x14ac:dyDescent="0.25">
      <c r="C34"/>
      <c r="D34"/>
      <c r="F34" s="107" t="s">
        <v>44</v>
      </c>
      <c r="G34" s="107">
        <f>G26*G33</f>
        <v>3940000</v>
      </c>
      <c r="H34" s="96" t="e">
        <f>G34/D28</f>
        <v>#DIV/0!</v>
      </c>
      <c r="I34" s="101"/>
      <c r="J34" s="101"/>
      <c r="K34" s="102"/>
      <c r="L34" s="102"/>
      <c r="M34" s="102"/>
      <c r="N34" s="102"/>
      <c r="O34" s="102"/>
      <c r="P34" s="102"/>
      <c r="Q34" s="102"/>
    </row>
    <row r="35" spans="3:27" s="7" customFormat="1" x14ac:dyDescent="0.25">
      <c r="C35"/>
      <c r="D35"/>
      <c r="F35" s="107" t="s">
        <v>22</v>
      </c>
      <c r="G35" s="107">
        <f>G34*90%</f>
        <v>3546000</v>
      </c>
      <c r="H35" s="96"/>
      <c r="I35" s="101"/>
      <c r="J35" s="101"/>
      <c r="K35" s="102"/>
      <c r="L35" s="102"/>
      <c r="M35" s="102"/>
      <c r="N35" s="102"/>
      <c r="O35" s="102"/>
      <c r="P35" s="102"/>
      <c r="Q35" s="102"/>
    </row>
    <row r="36" spans="3:27" s="7" customFormat="1" x14ac:dyDescent="0.25">
      <c r="C36"/>
      <c r="D36"/>
      <c r="F36" s="107" t="s">
        <v>23</v>
      </c>
      <c r="G36" s="107">
        <f>G34*80%</f>
        <v>3152000</v>
      </c>
      <c r="H36" s="96"/>
      <c r="I36" s="96"/>
      <c r="J36" s="96"/>
    </row>
    <row r="37" spans="3:27" x14ac:dyDescent="0.25">
      <c r="F37" s="108"/>
      <c r="G37" s="108"/>
      <c r="H37" s="5"/>
      <c r="I37" s="5"/>
      <c r="J37" s="5"/>
    </row>
    <row r="38" spans="3:27" x14ac:dyDescent="0.25">
      <c r="F38" s="5"/>
      <c r="G38" s="5"/>
      <c r="H38" s="5"/>
      <c r="I38" s="5"/>
      <c r="J38" s="5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3:27" x14ac:dyDescent="0.25">
      <c r="F39" s="5"/>
      <c r="G39" s="5"/>
      <c r="H39" s="5"/>
      <c r="I39" s="5"/>
      <c r="J39" s="5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3:27" x14ac:dyDescent="0.25">
      <c r="F40" s="5"/>
      <c r="G40" s="5"/>
      <c r="H40" s="5"/>
      <c r="I40" s="5"/>
      <c r="J40" s="5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3:27" x14ac:dyDescent="0.25">
      <c r="F41" s="5"/>
      <c r="G41" s="5"/>
      <c r="H41" s="5"/>
      <c r="I41" s="5"/>
      <c r="J41" s="5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3:27" x14ac:dyDescent="0.25"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3:27" x14ac:dyDescent="0.25">
      <c r="R43" s="7"/>
      <c r="S43" s="7"/>
      <c r="T43" s="7"/>
      <c r="U43" s="7"/>
      <c r="V43" s="50"/>
      <c r="W43" s="50"/>
      <c r="X43" s="50"/>
      <c r="Y43" s="7"/>
      <c r="Z43" s="7"/>
      <c r="AA43" s="7"/>
    </row>
    <row r="44" spans="3:27" x14ac:dyDescent="0.25"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3:27" x14ac:dyDescent="0.25"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3:27" x14ac:dyDescent="0.25">
      <c r="R46" s="7"/>
      <c r="S46" s="7"/>
      <c r="T46" s="7"/>
      <c r="U46" s="7"/>
      <c r="V46" s="7"/>
      <c r="W46" s="7"/>
      <c r="X46" s="7"/>
      <c r="Y46" s="7"/>
      <c r="Z46" s="7"/>
      <c r="AA46" s="7"/>
    </row>
    <row r="49" spans="18:27" x14ac:dyDescent="0.25"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8:27" x14ac:dyDescent="0.25"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8:27" x14ac:dyDescent="0.25"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8:27" x14ac:dyDescent="0.25"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8:27" x14ac:dyDescent="0.25">
      <c r="R53" s="7"/>
      <c r="S53" s="7"/>
      <c r="T53" s="7"/>
      <c r="U53" s="7"/>
      <c r="V53" s="50"/>
      <c r="W53" s="50"/>
      <c r="X53" s="50"/>
      <c r="Y53" s="7"/>
      <c r="Z53" s="7"/>
      <c r="AA53" s="7"/>
    </row>
    <row r="54" spans="18:27" x14ac:dyDescent="0.25"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8:27" x14ac:dyDescent="0.25"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8:27" x14ac:dyDescent="0.25">
      <c r="R56" s="7"/>
      <c r="S56" s="7"/>
      <c r="T56" s="7"/>
      <c r="U56" s="7"/>
      <c r="V56" s="7"/>
      <c r="W56" s="7"/>
      <c r="X56" s="7"/>
      <c r="Y56" s="7"/>
      <c r="Z56" s="7"/>
      <c r="AA56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/>
  </sheetViews>
  <sheetFormatPr defaultRowHeight="15" x14ac:dyDescent="0.25"/>
  <sheetData>
    <row r="117" spans="6:13" x14ac:dyDescent="0.25">
      <c r="F117" s="124" t="s">
        <v>60</v>
      </c>
      <c r="G117" s="124"/>
      <c r="H117" s="124"/>
      <c r="I117" s="124"/>
      <c r="J117" s="124"/>
      <c r="K117" s="124"/>
      <c r="L117" s="124"/>
      <c r="M117" s="12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105F-F947-4208-BDC7-ECB762CBCD8F}">
  <dimension ref="F12:J24"/>
  <sheetViews>
    <sheetView workbookViewId="0">
      <selection activeCell="H23" sqref="H23"/>
    </sheetView>
  </sheetViews>
  <sheetFormatPr defaultRowHeight="15" x14ac:dyDescent="0.25"/>
  <cols>
    <col min="9" max="9" width="12.5703125" bestFit="1" customWidth="1"/>
  </cols>
  <sheetData>
    <row r="12" spans="6:10" x14ac:dyDescent="0.25">
      <c r="F12">
        <v>705</v>
      </c>
      <c r="G12">
        <v>57.77</v>
      </c>
      <c r="H12">
        <f t="shared" ref="H12:H19" si="0">G12*10.764</f>
        <v>621.83627999999999</v>
      </c>
      <c r="I12" s="7">
        <v>3803738</v>
      </c>
      <c r="J12">
        <f t="shared" ref="J12:J20" si="1">I12/H12</f>
        <v>6116.9444793410894</v>
      </c>
    </row>
    <row r="13" spans="6:10" x14ac:dyDescent="0.25">
      <c r="F13">
        <v>504</v>
      </c>
      <c r="G13">
        <v>53.41</v>
      </c>
      <c r="H13">
        <f t="shared" si="0"/>
        <v>574.90523999999994</v>
      </c>
      <c r="I13" s="7">
        <v>3155100</v>
      </c>
      <c r="J13">
        <f t="shared" si="1"/>
        <v>5488.0348629280197</v>
      </c>
    </row>
    <row r="14" spans="6:10" x14ac:dyDescent="0.25">
      <c r="F14">
        <v>602</v>
      </c>
      <c r="G14">
        <v>40.42</v>
      </c>
      <c r="H14">
        <f t="shared" si="0"/>
        <v>435.08087999999998</v>
      </c>
      <c r="I14" s="7">
        <v>2677920</v>
      </c>
      <c r="J14">
        <f t="shared" si="1"/>
        <v>6154.9935267208248</v>
      </c>
    </row>
    <row r="15" spans="6:10" x14ac:dyDescent="0.25">
      <c r="F15">
        <v>804</v>
      </c>
      <c r="G15">
        <v>55.03</v>
      </c>
      <c r="H15">
        <f t="shared" si="0"/>
        <v>592.34291999999994</v>
      </c>
      <c r="I15" s="7">
        <v>3675625</v>
      </c>
      <c r="J15">
        <f t="shared" si="1"/>
        <v>6205.2315911870783</v>
      </c>
    </row>
    <row r="16" spans="6:10" x14ac:dyDescent="0.25">
      <c r="F16">
        <v>501</v>
      </c>
      <c r="G16">
        <v>56.45</v>
      </c>
      <c r="H16">
        <f t="shared" si="0"/>
        <v>607.62779999999998</v>
      </c>
      <c r="I16" s="7">
        <v>3710260</v>
      </c>
      <c r="J16">
        <f t="shared" si="1"/>
        <v>6106.1393175229969</v>
      </c>
    </row>
    <row r="17" spans="6:10" x14ac:dyDescent="0.25">
      <c r="F17">
        <v>704</v>
      </c>
      <c r="G17">
        <v>53.41</v>
      </c>
      <c r="H17">
        <f t="shared" si="0"/>
        <v>574.90523999999994</v>
      </c>
      <c r="I17" s="7">
        <v>3500900</v>
      </c>
      <c r="J17">
        <f t="shared" si="1"/>
        <v>6089.5252928987056</v>
      </c>
    </row>
    <row r="18" spans="6:10" x14ac:dyDescent="0.25">
      <c r="F18">
        <v>204</v>
      </c>
      <c r="G18">
        <v>53.97</v>
      </c>
      <c r="H18">
        <f t="shared" si="0"/>
        <v>580.9330799999999</v>
      </c>
      <c r="I18" s="7">
        <v>3382250</v>
      </c>
      <c r="J18">
        <f t="shared" si="1"/>
        <v>5822.0991650191454</v>
      </c>
    </row>
    <row r="19" spans="6:10" x14ac:dyDescent="0.25">
      <c r="F19">
        <v>105</v>
      </c>
      <c r="G19">
        <v>57.96</v>
      </c>
      <c r="H19">
        <f t="shared" si="0"/>
        <v>623.88144</v>
      </c>
      <c r="I19" s="7">
        <v>3755000</v>
      </c>
      <c r="J19">
        <f t="shared" si="1"/>
        <v>6018.7717717648402</v>
      </c>
    </row>
    <row r="20" spans="6:10" x14ac:dyDescent="0.25">
      <c r="J20" t="e">
        <f t="shared" si="1"/>
        <v>#DIV/0!</v>
      </c>
    </row>
    <row r="23" spans="6:10" x14ac:dyDescent="0.25">
      <c r="G23" s="5">
        <v>54.66</v>
      </c>
      <c r="H23" s="5">
        <f>G23*10.764</f>
        <v>588.36023999999998</v>
      </c>
      <c r="I23" s="96">
        <v>4000000</v>
      </c>
      <c r="J23" s="5">
        <f>I23/H23</f>
        <v>6798.5559323315256</v>
      </c>
    </row>
    <row r="24" spans="6:10" x14ac:dyDescent="0.25">
      <c r="G24" s="5">
        <v>42</v>
      </c>
      <c r="H24" s="5">
        <f>G24*10.764</f>
        <v>452.08799999999997</v>
      </c>
      <c r="I24" s="96">
        <v>3150000</v>
      </c>
      <c r="J24" s="5">
        <f>I24/H24</f>
        <v>6967.6700111482724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99" workbookViewId="0">
      <selection activeCell="P191" sqref="P19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16" workbookViewId="0">
      <selection activeCell="A24" sqref="A2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IGR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2024-10-15T11:42:47Z</dcterms:modified>
</cp:coreProperties>
</file>