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95A20B1E-B6C8-4588-BDF1-1A67B599A45F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5" sheetId="10" r:id="rId2"/>
    <sheet name="Sheet7" sheetId="12" r:id="rId3"/>
    <sheet name="Sheet8" sheetId="13" r:id="rId4"/>
    <sheet name="Sheet9" sheetId="14" r:id="rId5"/>
    <sheet name="Sheet10" sheetId="15" r:id="rId6"/>
    <sheet name="Sheet11" sheetId="16" r:id="rId7"/>
    <sheet name="Sheet12" sheetId="17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7" i="5" l="1"/>
  <c r="H40" i="5" l="1"/>
  <c r="C27" i="5"/>
  <c r="I37" i="5"/>
  <c r="H37" i="5"/>
  <c r="C37" i="5"/>
  <c r="C35" i="5"/>
  <c r="G35" i="5" s="1"/>
  <c r="F35" i="5"/>
  <c r="I35" i="5"/>
  <c r="I36" i="5"/>
  <c r="H36" i="5"/>
  <c r="C36" i="5"/>
  <c r="H35" i="5"/>
  <c r="D21" i="5"/>
  <c r="D8" i="5"/>
  <c r="D11" i="5"/>
  <c r="D6" i="5"/>
  <c r="D7" i="5" s="1"/>
  <c r="D16" i="5"/>
  <c r="D18" i="5" s="1"/>
  <c r="D12" i="5" l="1"/>
  <c r="D13" i="5" s="1"/>
  <c r="D15" i="5" s="1"/>
  <c r="D20" i="5" s="1"/>
  <c r="D22" i="5" s="1"/>
  <c r="D23" i="5" l="1"/>
  <c r="D24" i="5"/>
  <c r="C8" i="5"/>
  <c r="B8" i="5"/>
  <c r="I11" i="5"/>
  <c r="I12" i="5" s="1"/>
  <c r="H11" i="5"/>
  <c r="H12" i="5" s="1"/>
  <c r="H13" i="5" s="1"/>
  <c r="P9" i="5"/>
  <c r="O9" i="5"/>
  <c r="D42" i="5"/>
  <c r="M8" i="5"/>
  <c r="J16" i="5"/>
  <c r="J10" i="5"/>
  <c r="J11" i="5" s="1"/>
  <c r="J9" i="5"/>
  <c r="J8" i="5"/>
  <c r="C18" i="5"/>
  <c r="C11" i="5"/>
  <c r="C6" i="5"/>
  <c r="C7" i="5" s="1"/>
  <c r="I13" i="5" l="1"/>
  <c r="J13" i="5" s="1"/>
  <c r="J12" i="5"/>
  <c r="C12" i="5"/>
  <c r="C13" i="5" s="1"/>
  <c r="C15" i="5" s="1"/>
  <c r="C20" i="5" s="1"/>
  <c r="B18" i="5"/>
  <c r="B11" i="5"/>
  <c r="B6" i="5"/>
  <c r="B7" i="5" s="1"/>
  <c r="F37" i="5"/>
  <c r="C25" i="5" l="1"/>
  <c r="C22" i="5"/>
  <c r="B12" i="5"/>
  <c r="B13" i="5" s="1"/>
  <c r="B15" i="5" s="1"/>
  <c r="B20" i="5" s="1"/>
  <c r="B22" i="5" s="1"/>
  <c r="F36" i="5"/>
  <c r="F40" i="5"/>
  <c r="B24" i="5" l="1"/>
  <c r="B23" i="5"/>
  <c r="C24" i="5"/>
  <c r="C23" i="5"/>
  <c r="B25" i="5"/>
  <c r="K40" i="5"/>
  <c r="F41" i="5" l="1"/>
  <c r="K41" i="5" s="1"/>
  <c r="F42" i="5"/>
  <c r="G36" i="5"/>
  <c r="J5" i="5"/>
  <c r="K5" i="5" s="1"/>
</calcChain>
</file>

<file path=xl/sharedStrings.xml><?xml version="1.0" encoding="utf-8"?>
<sst xmlns="http://schemas.openxmlformats.org/spreadsheetml/2006/main" count="36" uniqueCount="35">
  <si>
    <t>Value</t>
  </si>
  <si>
    <t>Con. Year</t>
  </si>
  <si>
    <t>Area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</si>
  <si>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</si>
  <si>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</si>
  <si>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</si>
  <si>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</si>
  <si>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</si>
  <si>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</si>
  <si>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</si>
  <si>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</si>
  <si>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</si>
  <si>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</si>
  <si>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</si>
  <si>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</si>
  <si>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</si>
  <si>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</si>
  <si>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</si>
  <si>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</si>
  <si>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</si>
  <si>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</si>
  <si>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</si>
  <si>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Meaurement Carpet Area</t>
  </si>
  <si>
    <t>Flat</t>
  </si>
  <si>
    <t>Balcony</t>
  </si>
  <si>
    <t>Agreement Carpet Area</t>
  </si>
  <si>
    <t>Flat No. 201</t>
  </si>
  <si>
    <t>Flat No. 202</t>
  </si>
  <si>
    <t>Flat No</t>
  </si>
  <si>
    <t>40% of Terrace Area</t>
  </si>
  <si>
    <t>Car parking</t>
  </si>
  <si>
    <t>Total Value</t>
  </si>
  <si>
    <t>SBA</t>
  </si>
  <si>
    <t>Rate on SBA</t>
  </si>
  <si>
    <t>Built up area - 20%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</si>
</sst>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Arial Narrow"/>
      <family val="2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0" fontId="0" fillId="0" borderId="1" xfId="0" applyNumberFormat="1" applyBorder="1"/>
    <xf numFmtId="0" fontId="2" fillId="0" borderId="0" xfId="0" applyFont="1"/>
    <xf numFmtId="0" fontId="3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3" xfId="0" applyBorder="1"/>
    <xf numFmtId="0" fontId="4" fillId="2" borderId="1" xfId="0" applyFont="1" applyFill="1" applyBorder="1"/>
    <xf numFmtId="43" fontId="4" fillId="2" borderId="1" xfId="0" applyNumberFormat="1" applyFont="1" applyFill="1" applyBorder="1"/>
    <xf numFmtId="0" fontId="4" fillId="0" borderId="1" xfId="0" applyFont="1" applyBorder="1"/>
    <xf numFmtId="0" fontId="0" fillId="0" borderId="1" xfId="0" applyBorder="1" applyAlignment="1">
      <alignment wrapText="1"/>
    </xf>
    <xf numFmtId="0" fontId="0" fillId="3" borderId="1" xfId="0" applyFill="1" applyBorder="1"/>
    <xf numFmtId="0" fontId="0" fillId="4" borderId="1" xfId="0" applyFill="1" applyBorder="1"/>
    <xf numFmtId="0" fontId="1" fillId="4" borderId="1" xfId="0" applyFont="1" applyFill="1" applyBorder="1"/>
    <xf numFmtId="43" fontId="0" fillId="4" borderId="1" xfId="0" applyNumberFormat="1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201244</xdr:colOff>
      <xdr:row>40</xdr:row>
      <xdr:rowOff>163011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76D04E5-18C7-4002-9B08-A35BDC648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35644" cy="778301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182191</xdr:colOff>
      <xdr:row>44</xdr:row>
      <xdr:rowOff>29749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030488E-F435-4328-961C-35FD0714E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16591" cy="8411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115507</xdr:colOff>
      <xdr:row>44</xdr:row>
      <xdr:rowOff>20223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7A8EF3-1AF3-416F-A165-A2F13526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9907" cy="840222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30</xdr:col>
      <xdr:colOff>191803</xdr:colOff>
      <xdr:row>42</xdr:row>
      <xdr:rowOff>77301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A3E4ED-D041-4A45-973A-34905B1AE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90500"/>
          <a:ext cx="9335803" cy="78878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2:Q44"/>
  <sheetViews>
    <sheetView tabSelected="1" topLeftCell="A12" workbookViewId="0">
      <selection activeCell="O40" sqref="O40"/>
    </sheetView>
  </sheetViews>
  <sheetFormatPr defaultRowHeight="15" x14ac:dyDescent="0.25"/>
  <cols>
    <col min="1" max="1" width="28.42578125" bestFit="1" customWidth="1"/>
    <col min="2" max="5" width="14.28515625" bestFit="1" customWidth="1"/>
    <col min="8" max="8" width="16.7109375" bestFit="1" customWidth="1"/>
    <col min="13" max="13" width="14.28515625" bestFit="1" customWidth="1"/>
  </cols>
  <sheetData>
    <row r="2" spans="1:16" x14ac:dyDescent="0.25">
      <c r="A2" s="9"/>
      <c r="B2" s="9"/>
    </row>
    <row r="3" spans="1:16" x14ac:dyDescent="0.25">
      <c r="A3" s="12" t="s">
        <v>28</v>
      </c>
      <c r="B3" s="12">
        <v>201</v>
      </c>
      <c r="C3" s="12">
        <v>202</v>
      </c>
      <c r="D3" s="2" t="s">
        <v>31</v>
      </c>
    </row>
    <row r="4" spans="1:16" x14ac:dyDescent="0.25">
      <c r="A4" s="2" t="s">
        <v>3</v>
      </c>
      <c r="B4" s="2">
        <v>2024</v>
      </c>
      <c r="C4" s="2">
        <v>2024</v>
      </c>
      <c r="D4" s="2">
        <v>2024</v>
      </c>
      <c r="H4" s="2" t="s">
        <v>1</v>
      </c>
      <c r="I4" s="2"/>
      <c r="J4" s="2"/>
      <c r="K4" s="2"/>
    </row>
    <row r="5" spans="1:16" x14ac:dyDescent="0.25">
      <c r="A5" s="2" t="s">
        <v>4</v>
      </c>
      <c r="B5" s="2">
        <v>2017</v>
      </c>
      <c r="C5" s="2">
        <v>2017</v>
      </c>
      <c r="D5" s="2">
        <v>2017</v>
      </c>
      <c r="H5" s="2">
        <v>2017</v>
      </c>
      <c r="I5" s="2">
        <v>2024</v>
      </c>
      <c r="J5" s="2">
        <f>I5-H5</f>
        <v>7</v>
      </c>
      <c r="K5" s="2">
        <f>J5-60</f>
        <v>-53</v>
      </c>
    </row>
    <row r="6" spans="1:16" x14ac:dyDescent="0.25">
      <c r="A6" s="2" t="s">
        <v>5</v>
      </c>
      <c r="B6" s="2">
        <f>B4-B5</f>
        <v>7</v>
      </c>
      <c r="C6" s="2">
        <f>C4-C5</f>
        <v>7</v>
      </c>
      <c r="D6" s="2">
        <f>D4-D5</f>
        <v>7</v>
      </c>
      <c r="H6" s="9" t="s">
        <v>25</v>
      </c>
      <c r="I6" s="9"/>
      <c r="J6" s="9"/>
    </row>
    <row r="7" spans="1:16" x14ac:dyDescent="0.25">
      <c r="A7" s="2"/>
      <c r="B7" s="2">
        <f>B6-60</f>
        <v>-53</v>
      </c>
      <c r="C7" s="2">
        <f>C6-60</f>
        <v>-53</v>
      </c>
      <c r="D7" s="2">
        <f>D6-60</f>
        <v>-53</v>
      </c>
      <c r="G7" s="2"/>
      <c r="H7" s="2" t="s">
        <v>26</v>
      </c>
      <c r="I7" s="2" t="s">
        <v>27</v>
      </c>
      <c r="J7" s="2"/>
    </row>
    <row r="8" spans="1:16" x14ac:dyDescent="0.25">
      <c r="A8" s="2" t="s">
        <v>6</v>
      </c>
      <c r="B8" s="3">
        <f>619*2600</f>
        <v>1609400</v>
      </c>
      <c r="C8" s="3">
        <f>625*2600</f>
        <v>1625000</v>
      </c>
      <c r="D8" s="3">
        <f>1244*2600</f>
        <v>3234400</v>
      </c>
      <c r="G8" s="2"/>
      <c r="H8" s="2">
        <v>450</v>
      </c>
      <c r="I8" s="2">
        <v>450</v>
      </c>
      <c r="J8" s="2">
        <f>H8+I8</f>
        <v>900</v>
      </c>
      <c r="M8">
        <f>2024-10</f>
        <v>2014</v>
      </c>
      <c r="O8">
        <v>75</v>
      </c>
      <c r="P8">
        <v>45</v>
      </c>
    </row>
    <row r="9" spans="1:16" x14ac:dyDescent="0.25">
      <c r="A9" s="2" t="s">
        <v>7</v>
      </c>
      <c r="B9" s="2"/>
      <c r="C9" s="2"/>
      <c r="D9" s="2"/>
      <c r="G9" s="2"/>
      <c r="H9" s="2">
        <v>48</v>
      </c>
      <c r="I9" s="2">
        <v>41</v>
      </c>
      <c r="J9" s="2">
        <f>H9+I9</f>
        <v>89</v>
      </c>
      <c r="O9">
        <f>O8*40%</f>
        <v>30</v>
      </c>
      <c r="P9">
        <f>P8*40%</f>
        <v>18</v>
      </c>
    </row>
    <row r="10" spans="1:16" x14ac:dyDescent="0.25">
      <c r="A10" s="2"/>
      <c r="B10" s="2"/>
      <c r="C10" s="2"/>
      <c r="D10" s="2"/>
      <c r="G10" s="2"/>
      <c r="H10" s="7">
        <v>45</v>
      </c>
      <c r="I10" s="2">
        <v>75</v>
      </c>
      <c r="J10" s="2">
        <f>H10+I10</f>
        <v>120</v>
      </c>
    </row>
    <row r="11" spans="1:16" ht="45" x14ac:dyDescent="0.25">
      <c r="A11" s="2" t="s">
        <v>8</v>
      </c>
      <c r="B11" s="2">
        <f>100-10</f>
        <v>90</v>
      </c>
      <c r="C11" s="2">
        <f>100-10</f>
        <v>90</v>
      </c>
      <c r="D11" s="2">
        <f>100-10</f>
        <v>90</v>
      </c>
      <c r="G11" s="13" t="s">
        <v>29</v>
      </c>
      <c r="H11" s="14">
        <f>H10*40%</f>
        <v>18</v>
      </c>
      <c r="I11" s="14">
        <f>I10*40%</f>
        <v>30</v>
      </c>
      <c r="J11" s="14">
        <f>J10*40%</f>
        <v>48</v>
      </c>
    </row>
    <row r="12" spans="1:16" x14ac:dyDescent="0.25">
      <c r="A12" s="2" t="s">
        <v>9</v>
      </c>
      <c r="B12" s="2">
        <f>B11*B6/60</f>
        <v>10.5</v>
      </c>
      <c r="C12" s="2">
        <f>C11*C6/60</f>
        <v>10.5</v>
      </c>
      <c r="D12" s="2">
        <f>D11*D6/60</f>
        <v>10.5</v>
      </c>
      <c r="G12" s="2"/>
      <c r="H12" s="7">
        <f>H8+H9+H11</f>
        <v>516</v>
      </c>
      <c r="I12" s="2">
        <f>I8+I9+I11</f>
        <v>521</v>
      </c>
      <c r="J12" s="2">
        <f>I12+H12</f>
        <v>1037</v>
      </c>
    </row>
    <row r="13" spans="1:16" x14ac:dyDescent="0.25">
      <c r="A13" s="2"/>
      <c r="B13" s="4">
        <f>B12%</f>
        <v>0.105</v>
      </c>
      <c r="C13" s="4">
        <f>C12%</f>
        <v>0.105</v>
      </c>
      <c r="D13" s="4">
        <f>D12%</f>
        <v>0.105</v>
      </c>
      <c r="G13" s="2"/>
      <c r="H13" s="2">
        <f>H12*1.2</f>
        <v>619.19999999999993</v>
      </c>
      <c r="I13" s="2">
        <f>I12*1.2</f>
        <v>625.19999999999993</v>
      </c>
      <c r="J13" s="2">
        <f>I13+H13</f>
        <v>1244.3999999999999</v>
      </c>
    </row>
    <row r="14" spans="1:16" x14ac:dyDescent="0.25">
      <c r="A14" s="2"/>
      <c r="B14" s="2"/>
      <c r="C14" s="2"/>
      <c r="D14" s="2"/>
    </row>
    <row r="15" spans="1:16" x14ac:dyDescent="0.25">
      <c r="A15" s="2" t="s">
        <v>10</v>
      </c>
      <c r="B15" s="3">
        <f>ROUND((B8*B13),0)</f>
        <v>168987</v>
      </c>
      <c r="C15" s="3">
        <f>ROUND((C8*C13),0)</f>
        <v>170625</v>
      </c>
      <c r="D15" s="3">
        <f>ROUND((D8*D13),0)</f>
        <v>339612</v>
      </c>
      <c r="H15" t="s">
        <v>22</v>
      </c>
      <c r="I15" t="s">
        <v>24</v>
      </c>
    </row>
    <row r="16" spans="1:16" x14ac:dyDescent="0.25">
      <c r="A16" s="2" t="s">
        <v>2</v>
      </c>
      <c r="B16" s="3">
        <v>516</v>
      </c>
      <c r="C16" s="3">
        <v>521</v>
      </c>
      <c r="D16" s="3">
        <f>C16+B16</f>
        <v>1037</v>
      </c>
      <c r="H16">
        <v>873</v>
      </c>
      <c r="I16">
        <v>170</v>
      </c>
      <c r="J16">
        <f>I16+H16</f>
        <v>1043</v>
      </c>
    </row>
    <row r="17" spans="1:11" x14ac:dyDescent="0.25">
      <c r="A17" s="2" t="s">
        <v>21</v>
      </c>
      <c r="B17" s="2">
        <v>10000</v>
      </c>
      <c r="C17" s="2">
        <v>10000</v>
      </c>
      <c r="D17" s="2">
        <v>10000</v>
      </c>
    </row>
    <row r="18" spans="1:11" x14ac:dyDescent="0.25">
      <c r="A18" s="2" t="s">
        <v>11</v>
      </c>
      <c r="B18" s="3">
        <f>B17*B16</f>
        <v>5160000</v>
      </c>
      <c r="C18" s="3">
        <f>C17*C16</f>
        <v>5210000</v>
      </c>
      <c r="D18" s="3">
        <f>D17*D16</f>
        <v>10370000</v>
      </c>
    </row>
    <row r="19" spans="1:11" x14ac:dyDescent="0.25">
      <c r="A19" s="2"/>
      <c r="B19" s="2"/>
      <c r="C19" s="2"/>
      <c r="D19" s="2"/>
    </row>
    <row r="20" spans="1:11" x14ac:dyDescent="0.25">
      <c r="A20" s="10" t="s">
        <v>12</v>
      </c>
      <c r="B20" s="11">
        <f>B18-B15</f>
        <v>4991013</v>
      </c>
      <c r="C20" s="11">
        <f>C18-C15</f>
        <v>5039375</v>
      </c>
      <c r="D20" s="3">
        <f>D18-D15</f>
        <v>10030388</v>
      </c>
    </row>
    <row r="21" spans="1:11" x14ac:dyDescent="0.25">
      <c r="A21" s="10" t="s">
        <v>30</v>
      </c>
      <c r="B21" s="11">
        <v>300000</v>
      </c>
      <c r="C21" s="11">
        <v>0</v>
      </c>
      <c r="D21" s="3">
        <f>B21</f>
        <v>300000</v>
      </c>
    </row>
    <row r="22" spans="1:11" x14ac:dyDescent="0.25">
      <c r="A22" s="10" t="s">
        <v>31</v>
      </c>
      <c r="B22" s="11">
        <f>B21+B20</f>
        <v>5291013</v>
      </c>
      <c r="C22" s="11">
        <f>C20</f>
        <v>5039375</v>
      </c>
      <c r="D22" s="11">
        <f>D21+D20</f>
        <v>10330388</v>
      </c>
    </row>
    <row r="23" spans="1:11" x14ac:dyDescent="0.25">
      <c r="A23" s="10" t="s">
        <v>13</v>
      </c>
      <c r="B23" s="11">
        <f>B22*0.9</f>
        <v>4761911.7</v>
      </c>
      <c r="C23" s="11">
        <f>ROUND((C22*90%),0)</f>
        <v>4535438</v>
      </c>
      <c r="D23" s="11">
        <f>D22*0.9</f>
        <v>9297349.2000000011</v>
      </c>
    </row>
    <row r="24" spans="1:11" x14ac:dyDescent="0.25">
      <c r="A24" s="10" t="s">
        <v>14</v>
      </c>
      <c r="B24" s="11">
        <f>ROUND((B22*80%),0)</f>
        <v>4232810</v>
      </c>
      <c r="C24" s="11">
        <f>ROUND((C22*80%),0)</f>
        <v>4031500</v>
      </c>
      <c r="D24" s="11">
        <f>D22*0.8</f>
        <v>8264310.4000000004</v>
      </c>
    </row>
    <row r="25" spans="1:11" x14ac:dyDescent="0.25">
      <c r="A25" s="10" t="s">
        <v>15</v>
      </c>
      <c r="B25" s="11">
        <f>MROUND((B20*0.025/12),500)</f>
        <v>10500</v>
      </c>
      <c r="C25" s="11">
        <f>MROUND((C20*0.025/12),500)</f>
        <v>10500</v>
      </c>
      <c r="D25" s="11"/>
    </row>
    <row r="26" spans="1:11" ht="18.75" x14ac:dyDescent="0.3">
      <c r="G26" s="6"/>
      <c r="H26" s="6"/>
      <c r="I26" s="6"/>
      <c r="J26" s="6"/>
      <c r="K26" s="6"/>
    </row>
    <row r="27" spans="1:11" ht="18.75" x14ac:dyDescent="0.3">
      <c r="B27" s="1"/>
      <c r="C27" s="1">
        <f>C22/521</f>
        <v>9672.5047984644916</v>
      </c>
      <c r="G27" s="6"/>
      <c r="H27" s="6"/>
      <c r="I27" s="6"/>
      <c r="J27" s="6"/>
      <c r="K27" s="6"/>
    </row>
    <row r="28" spans="1:11" ht="16.5" x14ac:dyDescent="0.3">
      <c r="E28" s="5"/>
      <c r="F28" s="5"/>
      <c r="G28" s="5"/>
      <c r="H28" s="5"/>
    </row>
    <row r="32" spans="1:11" x14ac:dyDescent="0.25">
      <c r="D32" t="s">
        <v>23</v>
      </c>
    </row>
    <row r="33" spans="2:17" x14ac:dyDescent="0.25">
      <c r="D33" t="s">
        <v>16</v>
      </c>
    </row>
    <row r="34" spans="2:17" ht="45" x14ac:dyDescent="0.25">
      <c r="B34" s="2" t="s">
        <v>32</v>
      </c>
      <c r="C34" s="13" t="s">
        <v>34</v>
      </c>
      <c r="D34" s="2" t="s">
        <v>17</v>
      </c>
      <c r="E34" s="2" t="s">
        <v>0</v>
      </c>
      <c r="F34" s="13" t="s">
        <v>18</v>
      </c>
      <c r="G34" s="13" t="s">
        <v>19</v>
      </c>
      <c r="H34" s="13" t="s">
        <v>33</v>
      </c>
      <c r="I34" s="2"/>
      <c r="K34" s="2"/>
      <c r="L34" s="2"/>
      <c r="M34" s="2"/>
      <c r="N34" s="2"/>
      <c r="O34" s="2"/>
      <c r="P34" s="2"/>
      <c r="Q34" s="2"/>
    </row>
    <row r="35" spans="2:17" x14ac:dyDescent="0.25">
      <c r="B35" s="2">
        <v>970</v>
      </c>
      <c r="C35" s="15">
        <f>D35*1.2</f>
        <v>876</v>
      </c>
      <c r="D35" s="16">
        <v>730</v>
      </c>
      <c r="E35" s="15">
        <v>6900000</v>
      </c>
      <c r="F35" s="15">
        <f t="shared" ref="F35:F37" si="0">E35/D35</f>
        <v>9452.0547945205471</v>
      </c>
      <c r="G35" s="15">
        <f t="shared" ref="G35:G37" si="1">E35/C35</f>
        <v>7876.7123287671229</v>
      </c>
      <c r="H35" s="2">
        <f>E35/B35</f>
        <v>7113.4020618556697</v>
      </c>
      <c r="I35" s="2">
        <f>B35/D35</f>
        <v>1.3287671232876712</v>
      </c>
      <c r="K35" s="2"/>
      <c r="L35" s="2"/>
      <c r="M35" s="2"/>
      <c r="N35" s="2"/>
      <c r="O35" s="2"/>
      <c r="P35" s="2"/>
      <c r="Q35" s="2"/>
    </row>
    <row r="36" spans="2:17" x14ac:dyDescent="0.25">
      <c r="B36" s="2">
        <v>700</v>
      </c>
      <c r="C36" s="15">
        <f>D36*1.2</f>
        <v>624</v>
      </c>
      <c r="D36" s="15">
        <v>520</v>
      </c>
      <c r="E36" s="17">
        <v>5500000</v>
      </c>
      <c r="F36" s="15">
        <f t="shared" si="0"/>
        <v>10576.923076923076</v>
      </c>
      <c r="G36" s="15">
        <f t="shared" si="1"/>
        <v>8814.1025641025644</v>
      </c>
      <c r="H36" s="3">
        <f>E36/B36</f>
        <v>7857.1428571428569</v>
      </c>
      <c r="I36" s="2">
        <f>B36/D36</f>
        <v>1.3461538461538463</v>
      </c>
      <c r="K36" s="2"/>
      <c r="L36" s="2"/>
      <c r="M36" s="3"/>
      <c r="N36" s="2"/>
      <c r="O36" s="2"/>
      <c r="P36" s="2"/>
      <c r="Q36" s="2"/>
    </row>
    <row r="37" spans="2:17" x14ac:dyDescent="0.25">
      <c r="B37" s="2">
        <v>619</v>
      </c>
      <c r="C37" s="15">
        <f>D37*1.2</f>
        <v>541.19999999999993</v>
      </c>
      <c r="D37" s="15">
        <v>451</v>
      </c>
      <c r="E37" s="15">
        <v>4500000</v>
      </c>
      <c r="F37" s="15">
        <f t="shared" si="0"/>
        <v>9977.8270509977829</v>
      </c>
      <c r="G37" s="15">
        <f t="shared" si="1"/>
        <v>8314.8558758314866</v>
      </c>
      <c r="H37" s="3">
        <f>E37/B37</f>
        <v>7269.7899838449111</v>
      </c>
      <c r="I37" s="2">
        <f>B37/D37</f>
        <v>1.3725055432372506</v>
      </c>
      <c r="K37" s="2"/>
      <c r="L37" s="2"/>
      <c r="M37" s="2"/>
      <c r="N37" s="2"/>
      <c r="O37" s="2"/>
      <c r="P37" s="2"/>
      <c r="Q37" s="2"/>
    </row>
    <row r="38" spans="2:17" x14ac:dyDescent="0.25">
      <c r="D38" s="8"/>
      <c r="E38" s="8"/>
      <c r="F38" s="8"/>
      <c r="G38" s="8"/>
      <c r="H38" s="8"/>
      <c r="K38" s="2"/>
      <c r="L38" s="2"/>
      <c r="M38" s="2"/>
      <c r="N38" s="2"/>
      <c r="O38" s="2"/>
      <c r="P38" s="2"/>
      <c r="Q38" s="2"/>
    </row>
    <row r="39" spans="2:17" x14ac:dyDescent="0.25">
      <c r="D39" t="s">
        <v>20</v>
      </c>
    </row>
    <row r="40" spans="2:17" x14ac:dyDescent="0.25">
      <c r="D40" s="2">
        <v>550</v>
      </c>
      <c r="E40" s="2">
        <v>3900000</v>
      </c>
      <c r="F40" s="2">
        <f>E40/D40</f>
        <v>7090.909090909091</v>
      </c>
      <c r="G40" s="2"/>
      <c r="H40" s="3">
        <f>C27/F42</f>
        <v>1.3541506717850287</v>
      </c>
      <c r="I40" s="2"/>
      <c r="J40" s="2"/>
      <c r="K40" s="3">
        <f>B27/F40</f>
        <v>0</v>
      </c>
      <c r="L40" s="2"/>
    </row>
    <row r="41" spans="2:17" x14ac:dyDescent="0.25">
      <c r="C41" s="2"/>
      <c r="D41" s="2">
        <v>585</v>
      </c>
      <c r="E41" s="2">
        <v>4500000</v>
      </c>
      <c r="F41" s="2">
        <f>E41/D41</f>
        <v>7692.3076923076924</v>
      </c>
      <c r="G41" s="2"/>
      <c r="H41" s="2"/>
      <c r="I41" s="2"/>
      <c r="J41" s="2"/>
      <c r="K41" s="3">
        <f>B27/F41</f>
        <v>0</v>
      </c>
      <c r="L41" s="2"/>
    </row>
    <row r="42" spans="2:17" x14ac:dyDescent="0.25">
      <c r="C42" s="2"/>
      <c r="D42" s="2">
        <f>422+54</f>
        <v>476</v>
      </c>
      <c r="E42" s="2">
        <v>3400000</v>
      </c>
      <c r="F42" s="2">
        <f>E42/D42</f>
        <v>7142.8571428571431</v>
      </c>
      <c r="G42" s="2"/>
      <c r="H42" s="2"/>
      <c r="I42" s="2"/>
      <c r="J42" s="2"/>
      <c r="K42" s="2"/>
      <c r="L42" s="2"/>
    </row>
    <row r="43" spans="2:17" x14ac:dyDescent="0.25"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2:17" x14ac:dyDescent="0.25">
      <c r="H44" s="2"/>
      <c r="I44" s="2"/>
      <c r="J44" s="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F5006-878C-4066-AD72-17F8A8230EF4}">
  <dimension ref="A1"/>
  <sheetViews>
    <sheetView topLeftCell="D1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B83A4-ACF9-4D8B-B64C-1FDC57EDC80D}">
  <dimension ref="A1"/>
  <sheetViews>
    <sheetView topLeftCell="A2" workbookViewId="0">
      <selection activeCell="P2" sqref="P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09DAB-3625-48F1-AB15-D289F23CB269}">
  <dimension ref="A1"/>
  <sheetViews>
    <sheetView topLeftCell="H1" workbookViewId="0">
      <selection activeCell="P1" sqref="P1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C64DF-9FB8-4F5D-99AF-DF23AD3B9074}">
  <dimension ref="A1"/>
  <sheetViews>
    <sheetView workbookViewId="0">
      <selection activeCell="P20" sqref="P20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9A0C5-B62A-443A-97D0-8F1AC528936D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8FD89-BC42-49B6-A4D1-418318C53EAD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5D7F5-ABFB-4F2E-A249-1E7E3FCDB09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Sheet5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2024-10-15T07:41:47Z</dcterms:modified>
</cp:coreProperties>
</file>