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F:\Work from home - Vastukala\14.10.2024\011739 - Shailesh Ghanmode\"/>
    </mc:Choice>
  </mc:AlternateContent>
  <xr:revisionPtr revIDLastSave="0" documentId="13_ncr:1_{A1C71408-9B29-4E84-920F-C037D1778BFE}" xr6:coauthVersionLast="36" xr6:coauthVersionMax="36" xr10:uidLastSave="{00000000-0000-0000-0000-000000000000}"/>
  <bookViews>
    <workbookView xWindow="-120" yWindow="-120" windowWidth="20730" windowHeight="1176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calcPr calcId="191029"/>
</workbook>
</file>

<file path=xl/calcChain.xml><?xml version="1.0" encoding="utf-8"?>
<calcChain xmlns="http://schemas.openxmlformats.org/spreadsheetml/2006/main">
  <c r="G31" i="4" l="1"/>
  <c r="P2" i="4"/>
  <c r="C12" i="25" l="1"/>
  <c r="C13" i="25" s="1"/>
  <c r="D13" i="25" s="1"/>
  <c r="C20" i="25"/>
  <c r="C17" i="25"/>
  <c r="E17" i="25" s="1"/>
  <c r="C16" i="25"/>
  <c r="C4" i="25"/>
  <c r="C3" i="25"/>
  <c r="C5" i="25" s="1"/>
  <c r="A18" i="23"/>
  <c r="P15" i="4"/>
  <c r="Q15" i="4" s="1"/>
  <c r="B15" i="4" s="1"/>
  <c r="C15" i="4" s="1"/>
  <c r="D15" i="4" s="1"/>
  <c r="J15" i="4"/>
  <c r="I15" i="4"/>
  <c r="E15" i="4"/>
  <c r="P14" i="4"/>
  <c r="Q14" i="4" s="1"/>
  <c r="B14" i="4" s="1"/>
  <c r="C14" i="4" s="1"/>
  <c r="D14" i="4" s="1"/>
  <c r="J14" i="4"/>
  <c r="I14" i="4"/>
  <c r="E14" i="4"/>
  <c r="P13" i="4"/>
  <c r="Q13" i="4" s="1"/>
  <c r="B13" i="4" s="1"/>
  <c r="C13" i="4" s="1"/>
  <c r="D13" i="4" s="1"/>
  <c r="J13" i="4"/>
  <c r="I13" i="4"/>
  <c r="E13" i="4"/>
  <c r="P12" i="4"/>
  <c r="Q12" i="4" s="1"/>
  <c r="B12" i="4" s="1"/>
  <c r="C12" i="4" s="1"/>
  <c r="D12" i="4" s="1"/>
  <c r="J12" i="4"/>
  <c r="I12" i="4"/>
  <c r="E12" i="4"/>
  <c r="P11" i="4"/>
  <c r="Q11" i="4" s="1"/>
  <c r="B11" i="4" s="1"/>
  <c r="C11" i="4" s="1"/>
  <c r="D11" i="4" s="1"/>
  <c r="J11" i="4"/>
  <c r="I11" i="4"/>
  <c r="E11" i="4"/>
  <c r="P10" i="4"/>
  <c r="Q10" i="4" s="1"/>
  <c r="B10" i="4" s="1"/>
  <c r="C10" i="4" s="1"/>
  <c r="D10" i="4" s="1"/>
  <c r="J10" i="4"/>
  <c r="I10" i="4"/>
  <c r="E10" i="4"/>
  <c r="P9" i="4"/>
  <c r="Q9" i="4" s="1"/>
  <c r="B9" i="4" s="1"/>
  <c r="C9" i="4" s="1"/>
  <c r="D9" i="4" s="1"/>
  <c r="J9" i="4"/>
  <c r="I9" i="4"/>
  <c r="E9" i="4"/>
  <c r="P8" i="4"/>
  <c r="Q8" i="4" s="1"/>
  <c r="B8" i="4" s="1"/>
  <c r="C8" i="4" s="1"/>
  <c r="D8" i="4" s="1"/>
  <c r="J8" i="4"/>
  <c r="I8" i="4"/>
  <c r="E8" i="4"/>
  <c r="P7" i="4"/>
  <c r="Q7" i="4" s="1"/>
  <c r="B7" i="4" s="1"/>
  <c r="C7" i="4" s="1"/>
  <c r="D7" i="4" s="1"/>
  <c r="J7" i="4"/>
  <c r="I7" i="4"/>
  <c r="E7" i="4"/>
  <c r="P6" i="4"/>
  <c r="Q6" i="4" s="1"/>
  <c r="B6" i="4" s="1"/>
  <c r="C6" i="4" s="1"/>
  <c r="D6" i="4" s="1"/>
  <c r="J6" i="4"/>
  <c r="I6" i="4"/>
  <c r="E6" i="4"/>
  <c r="P5" i="4"/>
  <c r="B5" i="4" s="1"/>
  <c r="C5" i="4" s="1"/>
  <c r="D5" i="4" s="1"/>
  <c r="J5" i="4"/>
  <c r="I5" i="4"/>
  <c r="E5" i="4"/>
  <c r="P4" i="4"/>
  <c r="B4" i="4" s="1"/>
  <c r="C4" i="4" s="1"/>
  <c r="D4" i="4" s="1"/>
  <c r="J4" i="4"/>
  <c r="I4" i="4"/>
  <c r="E4" i="4"/>
  <c r="P3" i="4"/>
  <c r="B3" i="4" s="1"/>
  <c r="C3" i="4" s="1"/>
  <c r="D3" i="4" s="1"/>
  <c r="J3" i="4"/>
  <c r="I3" i="4"/>
  <c r="E3" i="4"/>
  <c r="Q2" i="4"/>
  <c r="B2" i="4" s="1"/>
  <c r="C2" i="4" s="1"/>
  <c r="D2" i="4" s="1"/>
  <c r="J2" i="4"/>
  <c r="I2" i="4"/>
  <c r="E2" i="4"/>
  <c r="C7" i="25" l="1"/>
  <c r="C8" i="25" s="1"/>
  <c r="C9" i="25" s="1"/>
  <c r="E9" i="25" s="1"/>
  <c r="E5" i="25"/>
  <c r="C19" i="25"/>
  <c r="C21" i="25" s="1"/>
  <c r="E21" i="25" s="1"/>
  <c r="H3" i="4"/>
  <c r="G5" i="4"/>
  <c r="G7" i="4"/>
  <c r="G9" i="4"/>
  <c r="G11" i="4"/>
  <c r="G13" i="4"/>
  <c r="G15" i="4"/>
  <c r="G2" i="4"/>
  <c r="H4" i="4"/>
  <c r="H6" i="4"/>
  <c r="H8" i="4"/>
  <c r="G10" i="4"/>
  <c r="G12" i="4"/>
  <c r="G14" i="4"/>
  <c r="G3" i="4"/>
  <c r="G4" i="4"/>
  <c r="G6" i="4"/>
  <c r="G8" i="4"/>
  <c r="F2" i="4"/>
  <c r="H2" i="4"/>
  <c r="F3" i="4"/>
  <c r="F4" i="4"/>
  <c r="F5" i="4"/>
  <c r="H5" i="4"/>
  <c r="F6" i="4"/>
  <c r="F7" i="4"/>
  <c r="H7" i="4"/>
  <c r="F8" i="4"/>
  <c r="F9" i="4"/>
  <c r="H9" i="4"/>
  <c r="F10" i="4"/>
  <c r="H10" i="4"/>
  <c r="F11" i="4"/>
  <c r="H11" i="4"/>
  <c r="F12" i="4"/>
  <c r="H12" i="4"/>
  <c r="F13" i="4"/>
  <c r="H13" i="4"/>
  <c r="F14" i="4"/>
  <c r="H14" i="4"/>
  <c r="F15" i="4"/>
  <c r="H15" i="4"/>
  <c r="N15" i="24"/>
  <c r="N14" i="24"/>
  <c r="N13" i="24"/>
  <c r="N12" i="24"/>
  <c r="P16" i="4"/>
  <c r="Q16" i="4" s="1"/>
  <c r="B16" i="4" s="1"/>
  <c r="C16" i="4" s="1"/>
  <c r="D16" i="4" s="1"/>
  <c r="J16" i="4"/>
  <c r="I16" i="4"/>
  <c r="E16" i="4"/>
  <c r="H29" i="4"/>
  <c r="G33" i="4"/>
  <c r="H16" i="4" l="1"/>
  <c r="F16" i="4"/>
  <c r="G16" i="4"/>
  <c r="H31" i="4"/>
  <c r="G32" i="4"/>
  <c r="F30" i="24" l="1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H19" i="24"/>
  <c r="F19" i="24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N16" i="24" l="1"/>
  <c r="N17" i="24" s="1"/>
  <c r="I10" i="24"/>
  <c r="I20" i="24"/>
  <c r="I22" i="24"/>
  <c r="I19" i="24"/>
  <c r="I29" i="24"/>
  <c r="I21" i="24"/>
  <c r="I3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5" i="23"/>
  <c r="C14" i="23" s="1"/>
  <c r="C10" i="23" l="1"/>
  <c r="C11" i="23" s="1"/>
  <c r="C12" i="23" s="1"/>
  <c r="C13" i="23" s="1"/>
  <c r="C16" i="23" l="1"/>
  <c r="C19" i="23" s="1"/>
  <c r="C25" i="23" s="1"/>
  <c r="C20" i="23" l="1"/>
  <c r="C21" i="23"/>
  <c r="P20" i="4"/>
  <c r="Q20" i="4" s="1"/>
  <c r="J20" i="4"/>
  <c r="I20" i="4"/>
  <c r="E20" i="4"/>
  <c r="P19" i="4"/>
  <c r="Q19" i="4" s="1"/>
  <c r="J19" i="4"/>
  <c r="I19" i="4"/>
  <c r="E19" i="4"/>
  <c r="P18" i="4"/>
  <c r="Q18" i="4" s="1"/>
  <c r="J18" i="4"/>
  <c r="I18" i="4"/>
  <c r="E18" i="4"/>
  <c r="P17" i="4"/>
  <c r="Q17" i="4" s="1"/>
  <c r="J17" i="4"/>
  <c r="I17" i="4"/>
  <c r="E17" i="4"/>
  <c r="B17" i="4" l="1"/>
  <c r="B19" i="4"/>
  <c r="B18" i="4"/>
  <c r="B20" i="4"/>
  <c r="C20" i="4" l="1"/>
  <c r="G20" i="4" s="1"/>
  <c r="F20" i="4"/>
  <c r="C19" i="4"/>
  <c r="G19" i="4" s="1"/>
  <c r="F19" i="4"/>
  <c r="C18" i="4"/>
  <c r="G18" i="4" s="1"/>
  <c r="F18" i="4"/>
  <c r="C17" i="4"/>
  <c r="G17" i="4" s="1"/>
  <c r="F17" i="4"/>
  <c r="D20" i="4"/>
  <c r="H20" i="4" s="1"/>
  <c r="D19" i="4"/>
  <c r="H19" i="4" s="1"/>
  <c r="D17" i="4" l="1"/>
  <c r="H17" i="4" s="1"/>
  <c r="D18" i="4"/>
  <c r="H18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<sst xmlns="http://schemas.openxmlformats.org/spreadsheetml/2006/main" count="128" uniqueCount="86">
  <si>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</si>
  <si>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</si>
  <si>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</si>
  <si>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</si>
  <si>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</si>
  <si>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</si>
  <si>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</si>
  <si>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</si>
  <si>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</si>
  <si>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</si>
  <si>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</si>
  <si>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</si>
  <si>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</si>
  <si>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</si>
  <si>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</si>
  <si>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</si>
  <si>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</si>
  <si>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</si>
  <si>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</si>
  <si>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</si>
  <si>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</si>
  <si>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</si>
  <si>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</si>
  <si>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</si>
  <si>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</si>
  <si>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</si>
  <si>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</si>
  <si>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</si>
  <si>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</si>
  <si>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</si>
  <si>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</si>
  <si>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</si>
  <si>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</si>
  <si>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</si>
  <si>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</si>
  <si>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</si>
  <si>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</si>
  <si>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</si>
  <si>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</si>
  <si>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</si>
  <si>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</si>
  <si>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</si>
  <si>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</si>
  <si>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</si>
  <si>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</si>
  <si>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</si>
  <si>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</si>
  <si>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</si>
  <si>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</si>
  <si>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</si>
  <si>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</si>
  <si>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</si>
  <si>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</si>
  <si>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</si>
  <si>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</si>
  <si>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</si>
  <si>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</si>
  <si>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</si>
  <si>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</si>
  <si>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</si>
  <si>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</si>
  <si>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</si>
  <si>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</si>
  <si>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</si>
  <si>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</si>
  <si>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</si>
  <si>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</si>
  <si>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</si>
  <si>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</si>
  <si>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</si>
  <si>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</si>
  <si>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</si>
  <si>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</si>
  <si>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</si>
  <si>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>Rate on</t>
  </si>
  <si>
    <t>Commercial (5% Add for floorise)</t>
  </si>
  <si>
    <t>Increased 10% for Floorise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</si>
  <si>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</si>
  <si>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</si>
  <si>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</si>
  <si>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</si>
  <si>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</si>
  <si>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 xml:space="preserve">Draft Agreement </t>
  </si>
  <si>
    <t>ACA</t>
  </si>
  <si>
    <t>IGR-18.08.24</t>
  </si>
  <si>
    <t>IGR-16.07.24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</si>
</sst>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0" fontId="7" fillId="2" borderId="0" xfId="0" applyFont="1" applyFill="1"/>
    <xf numFmtId="164" fontId="7" fillId="0" borderId="0" xfId="0" applyNumberFormat="1" applyFont="1"/>
    <xf numFmtId="0" fontId="3" fillId="0" borderId="4" xfId="0" applyFont="1" applyBorder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0" fillId="2" borderId="0" xfId="1" applyFont="1" applyFill="1"/>
    <xf numFmtId="164" fontId="2" fillId="0" borderId="8" xfId="1" applyFont="1" applyBorder="1"/>
    <xf numFmtId="0" fontId="2" fillId="0" borderId="4" xfId="0" applyFont="1" applyBorder="1"/>
    <xf numFmtId="164" fontId="2" fillId="0" borderId="0" xfId="1" applyFont="1" applyBorder="1"/>
    <xf numFmtId="0" fontId="12" fillId="0" borderId="0" xfId="0" applyFont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39</xdr:row>
      <xdr:rowOff>151486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5550A3-4303-454E-B13C-ABAF0B58C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81A59-1746-4969-BE28-10F1B7024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363617</xdr:colOff>
      <xdr:row>29</xdr:row>
      <xdr:rowOff>181771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C7A258-68BB-4F39-8E33-29A52B64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46017" cy="57062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138722</xdr:colOff>
      <xdr:row>31</xdr:row>
      <xdr:rowOff>132075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27D792-6D0A-4A7C-8EC1-34E088342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84070" cy="5706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1"/>
  <sheetViews>
    <sheetView topLeftCell="A9" workbookViewId="0">
      <selection activeCell="C12" sqref="C1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75</v>
      </c>
      <c r="C3" s="53">
        <f>374860*0.85</f>
        <v>318631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76</v>
      </c>
      <c r="C4" s="53">
        <f>C3*10%</f>
        <v>31863.100000000002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77</v>
      </c>
      <c r="C5" s="58">
        <f>C3+C4</f>
        <v>350494.1</v>
      </c>
      <c r="D5" s="59" t="s">
        <v>62</v>
      </c>
      <c r="E5" s="60">
        <f>C5/10.764</f>
        <v>32561.696395392046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78</v>
      </c>
      <c r="C6" s="53">
        <v>29400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79</v>
      </c>
      <c r="C7" s="53">
        <f>C5-C6</f>
        <v>321094.09999999998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80</v>
      </c>
      <c r="C8" s="53">
        <f>C7*D13%</f>
        <v>311461.27699999994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81</v>
      </c>
      <c r="C9" s="58">
        <f>C6+C8</f>
        <v>340861.27699999994</v>
      </c>
      <c r="D9" s="59" t="s">
        <v>62</v>
      </c>
      <c r="E9" s="60">
        <f>C9/10.764</f>
        <v>31666.785302861386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2021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3</v>
      </c>
      <c r="D13" s="66">
        <f>D12-C13</f>
        <v>97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opLeftCell="E1" workbookViewId="0">
      <selection activeCell="N16" sqref="N16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>
        <v>19.25</v>
      </c>
      <c r="M5" s="42">
        <v>9.8800000000000008</v>
      </c>
      <c r="N5" s="42">
        <f t="shared" ref="N5:N15" si="6">L5*M5</f>
        <v>190.19000000000003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>
        <v>6.81</v>
      </c>
      <c r="M6" s="42">
        <v>9.1300000000000008</v>
      </c>
      <c r="N6" s="42">
        <f t="shared" si="6"/>
        <v>62.1753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>
        <v>7.03</v>
      </c>
      <c r="M7" s="42">
        <v>3.36</v>
      </c>
      <c r="N7" s="42">
        <f t="shared" si="6"/>
        <v>23.620799999999999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>
        <v>10.77</v>
      </c>
      <c r="M8" s="42">
        <v>10.07</v>
      </c>
      <c r="N8" s="42">
        <f t="shared" si="6"/>
        <v>108.4539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>
        <v>3.35</v>
      </c>
      <c r="M9" s="42">
        <v>3.21</v>
      </c>
      <c r="N9" s="42">
        <f t="shared" si="6"/>
        <v>10.753500000000001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>
        <v>9.92</v>
      </c>
      <c r="M10" s="42">
        <v>12.09</v>
      </c>
      <c r="N10" s="42">
        <f t="shared" si="6"/>
        <v>119.9328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>
        <v>4.22</v>
      </c>
      <c r="M11" s="42">
        <v>6.98</v>
      </c>
      <c r="N11" s="42">
        <f t="shared" si="6"/>
        <v>29.4556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>
        <v>4.24</v>
      </c>
      <c r="M12" s="42">
        <v>6.8</v>
      </c>
      <c r="N12" s="42">
        <f t="shared" si="6"/>
        <v>28.832000000000001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>
        <v>7.62</v>
      </c>
      <c r="M13" s="42">
        <v>3.2</v>
      </c>
      <c r="N13" s="42">
        <f t="shared" si="6"/>
        <v>24.384</v>
      </c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2">
        <f t="shared" si="6"/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>
        <f t="shared" si="6"/>
        <v>0</v>
      </c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51">
        <f>SUM(N5:N15)</f>
        <v>597.79790000000003</v>
      </c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51">
        <f>N16*10.764</f>
        <v>6434.6965955999995</v>
      </c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C23" sqref="C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8" max="8" width="18" bestFit="1" customWidth="1"/>
    <col min="9" max="9" width="16.7109375" bestFit="1" customWidth="1"/>
  </cols>
  <sheetData>
    <row r="1" spans="1:9" x14ac:dyDescent="0.25">
      <c r="A1" s="11"/>
      <c r="B1" s="12"/>
      <c r="C1" s="13"/>
      <c r="D1" s="14"/>
    </row>
    <row r="2" spans="1:9" x14ac:dyDescent="0.25">
      <c r="A2" s="15"/>
      <c r="D2" s="17"/>
    </row>
    <row r="3" spans="1:9" x14ac:dyDescent="0.25">
      <c r="A3" s="15" t="s">
        <v>13</v>
      </c>
      <c r="B3" s="18"/>
      <c r="C3" s="19">
        <v>28000</v>
      </c>
      <c r="D3" s="20" t="s">
        <v>74</v>
      </c>
      <c r="E3" t="s">
        <v>83</v>
      </c>
    </row>
    <row r="4" spans="1:9" ht="30" x14ac:dyDescent="0.25">
      <c r="A4" s="21" t="s">
        <v>14</v>
      </c>
      <c r="B4" s="18"/>
      <c r="C4" s="19">
        <v>2700</v>
      </c>
      <c r="D4" s="22"/>
    </row>
    <row r="5" spans="1:9" x14ac:dyDescent="0.25">
      <c r="A5" s="15" t="s">
        <v>15</v>
      </c>
      <c r="B5" s="18"/>
      <c r="C5" s="19">
        <f>C3-C4</f>
        <v>25300</v>
      </c>
      <c r="D5" s="22"/>
    </row>
    <row r="6" spans="1:9" x14ac:dyDescent="0.25">
      <c r="A6" s="15" t="s">
        <v>16</v>
      </c>
      <c r="B6" s="18"/>
      <c r="C6" s="19">
        <f>C4</f>
        <v>2700</v>
      </c>
      <c r="D6" s="22"/>
    </row>
    <row r="7" spans="1:9" x14ac:dyDescent="0.25">
      <c r="A7" s="15" t="s">
        <v>17</v>
      </c>
      <c r="B7" s="23"/>
      <c r="C7" s="24">
        <v>0</v>
      </c>
      <c r="D7" s="24">
        <v>2024</v>
      </c>
    </row>
    <row r="8" spans="1:9" x14ac:dyDescent="0.25">
      <c r="A8" s="15" t="s">
        <v>18</v>
      </c>
      <c r="B8" s="23"/>
      <c r="C8" s="24">
        <f>C9-C7</f>
        <v>60</v>
      </c>
      <c r="D8" s="24">
        <v>2021</v>
      </c>
    </row>
    <row r="9" spans="1:9" x14ac:dyDescent="0.25">
      <c r="A9" s="15" t="s">
        <v>19</v>
      </c>
      <c r="B9" s="23"/>
      <c r="C9" s="24">
        <v>60</v>
      </c>
      <c r="D9" s="24"/>
    </row>
    <row r="10" spans="1:9" ht="30" x14ac:dyDescent="0.25">
      <c r="A10" s="21" t="s">
        <v>20</v>
      </c>
      <c r="B10" s="23"/>
      <c r="C10" s="24">
        <f>90*C7/C9</f>
        <v>0</v>
      </c>
      <c r="D10" s="24"/>
      <c r="H10" s="72"/>
      <c r="I10" s="72"/>
    </row>
    <row r="11" spans="1:9" ht="15.75" x14ac:dyDescent="0.25">
      <c r="A11" s="15"/>
      <c r="B11" s="25"/>
      <c r="C11" s="26">
        <f>C10%</f>
        <v>0</v>
      </c>
      <c r="D11" s="26"/>
      <c r="H11" s="72"/>
      <c r="I11" s="72"/>
    </row>
    <row r="12" spans="1:9" ht="15.75" x14ac:dyDescent="0.25">
      <c r="A12" s="15" t="s">
        <v>21</v>
      </c>
      <c r="B12" s="18"/>
      <c r="C12" s="19">
        <f>C6*C11</f>
        <v>0</v>
      </c>
      <c r="D12" s="22"/>
      <c r="H12" s="72"/>
      <c r="I12" s="72"/>
    </row>
    <row r="13" spans="1:9" ht="15.75" x14ac:dyDescent="0.25">
      <c r="A13" s="15" t="s">
        <v>22</v>
      </c>
      <c r="B13" s="18"/>
      <c r="C13" s="19">
        <f>C6-C12</f>
        <v>2700</v>
      </c>
      <c r="D13" s="22"/>
      <c r="H13" s="72"/>
      <c r="I13" s="72"/>
    </row>
    <row r="14" spans="1:9" ht="15.75" x14ac:dyDescent="0.25">
      <c r="A14" s="15" t="s">
        <v>15</v>
      </c>
      <c r="B14" s="18"/>
      <c r="C14" s="19">
        <f>C5</f>
        <v>25300</v>
      </c>
      <c r="D14" s="22"/>
      <c r="H14" s="72"/>
      <c r="I14" s="72"/>
    </row>
    <row r="15" spans="1:9" ht="15.75" x14ac:dyDescent="0.25">
      <c r="B15" s="18"/>
      <c r="C15" s="19"/>
      <c r="D15" s="22"/>
      <c r="I15" s="72"/>
    </row>
    <row r="16" spans="1:9" x14ac:dyDescent="0.25">
      <c r="A16" s="27" t="s">
        <v>23</v>
      </c>
      <c r="B16" s="28"/>
      <c r="C16" s="20">
        <f>C14+C13</f>
        <v>28000</v>
      </c>
      <c r="D16" s="22"/>
    </row>
    <row r="17" spans="1:4" x14ac:dyDescent="0.25">
      <c r="B17" s="23"/>
      <c r="C17" s="24"/>
      <c r="D17" s="24"/>
    </row>
    <row r="18" spans="1:4" x14ac:dyDescent="0.25">
      <c r="A18" s="27" t="str">
        <f>E3</f>
        <v>ACA</v>
      </c>
      <c r="B18" s="7"/>
      <c r="C18" s="29">
        <v>571</v>
      </c>
      <c r="D18" s="24"/>
    </row>
    <row r="19" spans="1:4" x14ac:dyDescent="0.25">
      <c r="A19" s="70" t="s">
        <v>73</v>
      </c>
      <c r="B19" s="6"/>
      <c r="C19" s="30">
        <f>C18*C16</f>
        <v>15988000</v>
      </c>
      <c r="D19" s="31"/>
    </row>
    <row r="20" spans="1:4" x14ac:dyDescent="0.25">
      <c r="A20" s="70" t="s">
        <v>24</v>
      </c>
      <c r="B20" s="6"/>
      <c r="C20" s="30">
        <f>C19*90%</f>
        <v>14389200</v>
      </c>
      <c r="D20" s="30"/>
    </row>
    <row r="21" spans="1:4" x14ac:dyDescent="0.25">
      <c r="A21" s="70" t="s">
        <v>25</v>
      </c>
      <c r="B21" s="6"/>
      <c r="C21" s="30">
        <f>C19*80%</f>
        <v>12790400</v>
      </c>
      <c r="D21" s="32"/>
    </row>
    <row r="22" spans="1:4" x14ac:dyDescent="0.25">
      <c r="A22" s="15"/>
      <c r="D22" s="24"/>
    </row>
    <row r="23" spans="1:4" x14ac:dyDescent="0.25">
      <c r="A23" s="33" t="s">
        <v>26</v>
      </c>
      <c r="B23" s="34"/>
      <c r="C23" s="35">
        <f>C4*C18</f>
        <v>1541700</v>
      </c>
      <c r="D23" s="35"/>
    </row>
    <row r="24" spans="1:4" x14ac:dyDescent="0.25">
      <c r="A24" s="15" t="s">
        <v>27</v>
      </c>
    </row>
    <row r="25" spans="1:4" x14ac:dyDescent="0.25">
      <c r="A25" s="36" t="s">
        <v>28</v>
      </c>
      <c r="B25" s="16"/>
      <c r="C25" s="32">
        <f>C19*0.03/12</f>
        <v>39970</v>
      </c>
      <c r="D25" s="32"/>
    </row>
    <row r="26" spans="1:4" x14ac:dyDescent="0.25">
      <c r="C26" s="32"/>
      <c r="D26" s="32"/>
    </row>
    <row r="27" spans="1:4" x14ac:dyDescent="0.25">
      <c r="C27" s="32"/>
      <c r="D27" s="32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tabSelected="1" topLeftCell="B1" workbookViewId="0">
      <selection activeCell="R11" sqref="R1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3.7109375" bestFit="1" customWidth="1"/>
    <col min="8" max="8" width="12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5" si="0">Q2</f>
        <v>413.06849999999997</v>
      </c>
      <c r="C2" s="4">
        <f t="shared" ref="C2:C15" si="1">B2*1.2</f>
        <v>495.68219999999997</v>
      </c>
      <c r="D2" s="4">
        <f t="shared" ref="D2:D15" si="2">C2*1.2</f>
        <v>594.81863999999996</v>
      </c>
      <c r="E2" s="5">
        <f t="shared" ref="E2:E15" si="3">R2</f>
        <v>11500000</v>
      </c>
      <c r="F2" s="4">
        <f t="shared" ref="F2:F15" si="4">ROUND((E2/B2),0)</f>
        <v>27840</v>
      </c>
      <c r="G2" s="4">
        <f t="shared" ref="G2:G15" si="5">ROUND((E2/C2),0)</f>
        <v>23200</v>
      </c>
      <c r="H2" s="4">
        <f t="shared" ref="H2:H15" si="6">ROUND((E2/D2),0)</f>
        <v>19334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46.05*10.764</f>
        <v>495.68219999999997</v>
      </c>
      <c r="Q2">
        <f t="shared" ref="Q2:Q15" si="9">P2/1.2</f>
        <v>413.06849999999997</v>
      </c>
      <c r="R2" s="2">
        <v>11500000</v>
      </c>
      <c r="S2" s="2" t="s">
        <v>84</v>
      </c>
    </row>
    <row r="3" spans="1:19" x14ac:dyDescent="0.25">
      <c r="A3" s="4">
        <v>2</v>
      </c>
      <c r="B3" s="4">
        <f t="shared" si="0"/>
        <v>606</v>
      </c>
      <c r="C3" s="4">
        <f t="shared" si="1"/>
        <v>727.19999999999993</v>
      </c>
      <c r="D3" s="4">
        <f t="shared" si="2"/>
        <v>872.63999999999987</v>
      </c>
      <c r="E3" s="5">
        <f t="shared" si="3"/>
        <v>15800000</v>
      </c>
      <c r="F3" s="4">
        <f t="shared" si="4"/>
        <v>26073</v>
      </c>
      <c r="G3" s="4">
        <f t="shared" si="5"/>
        <v>21727</v>
      </c>
      <c r="H3" s="4">
        <f t="shared" si="6"/>
        <v>18106</v>
      </c>
      <c r="I3" s="4">
        <f t="shared" si="7"/>
        <v>0</v>
      </c>
      <c r="J3" s="4">
        <f t="shared" si="8"/>
        <v>0</v>
      </c>
      <c r="O3">
        <v>0</v>
      </c>
      <c r="P3">
        <f t="shared" ref="P3:P15" si="10">O3/1.2</f>
        <v>0</v>
      </c>
      <c r="Q3">
        <v>606</v>
      </c>
      <c r="R3" s="2">
        <v>15800000</v>
      </c>
      <c r="S3" s="2" t="s">
        <v>85</v>
      </c>
    </row>
    <row r="4" spans="1:19" x14ac:dyDescent="0.25">
      <c r="A4" s="4">
        <v>3</v>
      </c>
      <c r="B4" s="4">
        <f t="shared" si="0"/>
        <v>631</v>
      </c>
      <c r="C4" s="4">
        <f t="shared" si="1"/>
        <v>757.19999999999993</v>
      </c>
      <c r="D4" s="4">
        <f t="shared" si="2"/>
        <v>908.63999999999987</v>
      </c>
      <c r="E4" s="5">
        <f t="shared" si="3"/>
        <v>18000000</v>
      </c>
      <c r="F4" s="4">
        <f t="shared" si="4"/>
        <v>28526</v>
      </c>
      <c r="G4" s="4">
        <f t="shared" si="5"/>
        <v>23772</v>
      </c>
      <c r="H4" s="4">
        <f t="shared" si="6"/>
        <v>19810</v>
      </c>
      <c r="I4" s="4">
        <f t="shared" si="7"/>
        <v>0</v>
      </c>
      <c r="J4" s="4">
        <f t="shared" si="8"/>
        <v>0</v>
      </c>
      <c r="O4">
        <v>0</v>
      </c>
      <c r="P4">
        <f t="shared" si="10"/>
        <v>0</v>
      </c>
      <c r="Q4">
        <v>631</v>
      </c>
      <c r="R4" s="2">
        <v>18000000</v>
      </c>
      <c r="S4" s="2"/>
    </row>
    <row r="5" spans="1:19" x14ac:dyDescent="0.25">
      <c r="A5" s="4">
        <v>4</v>
      </c>
      <c r="B5" s="4">
        <f t="shared" si="0"/>
        <v>560</v>
      </c>
      <c r="C5" s="4">
        <f t="shared" si="1"/>
        <v>672</v>
      </c>
      <c r="D5" s="4">
        <f t="shared" si="2"/>
        <v>806.4</v>
      </c>
      <c r="E5" s="5">
        <f t="shared" si="3"/>
        <v>17500000</v>
      </c>
      <c r="F5" s="4">
        <f t="shared" si="4"/>
        <v>31250</v>
      </c>
      <c r="G5" s="4">
        <f t="shared" si="5"/>
        <v>26042</v>
      </c>
      <c r="H5" s="4">
        <f t="shared" si="6"/>
        <v>21701</v>
      </c>
      <c r="I5" s="4">
        <f t="shared" si="7"/>
        <v>0</v>
      </c>
      <c r="J5" s="4">
        <f t="shared" si="8"/>
        <v>0</v>
      </c>
      <c r="O5">
        <v>0</v>
      </c>
      <c r="P5">
        <f t="shared" si="10"/>
        <v>0</v>
      </c>
      <c r="Q5">
        <v>560</v>
      </c>
      <c r="R5" s="2">
        <v>17500000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10"/>
        <v>0</v>
      </c>
      <c r="Q11">
        <f t="shared" si="9"/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f t="shared" si="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f t="shared" si="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 t="shared" si="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9"/>
        <v>0</v>
      </c>
      <c r="R15" s="2">
        <v>0</v>
      </c>
      <c r="S15" s="2"/>
    </row>
    <row r="16" spans="1:19" x14ac:dyDescent="0.25">
      <c r="A16" s="4">
        <v>15</v>
      </c>
      <c r="B16" s="4">
        <f t="shared" ref="B16" si="11">Q16</f>
        <v>0</v>
      </c>
      <c r="C16" s="4">
        <f t="shared" ref="C16" si="12">B16*1.2</f>
        <v>0</v>
      </c>
      <c r="D16" s="4">
        <f t="shared" ref="D16" si="13">C16*1.2</f>
        <v>0</v>
      </c>
      <c r="E16" s="5">
        <f t="shared" ref="E16" si="14">R16</f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0" si="22">Q17</f>
        <v>0</v>
      </c>
      <c r="C17" s="4">
        <f t="shared" ref="C17:C20" si="23">B17*1.2</f>
        <v>0</v>
      </c>
      <c r="D17" s="4">
        <f t="shared" ref="D17:D20" si="24">C17*1.2</f>
        <v>0</v>
      </c>
      <c r="E17" s="5">
        <f t="shared" ref="E17:E20" si="25">R17</f>
        <v>0</v>
      </c>
      <c r="F17" s="4" t="e">
        <f t="shared" ref="F17:F20" si="26">ROUND((E17/B17),0)</f>
        <v>#DIV/0!</v>
      </c>
      <c r="G17" s="4" t="e">
        <f t="shared" ref="G17:G20" si="27">ROUND((E17/C17),0)</f>
        <v>#DIV/0!</v>
      </c>
      <c r="H17" s="4" t="e">
        <f t="shared" ref="H17:H20" si="28">ROUND((E17/D17),0)</f>
        <v>#DIV/0!</v>
      </c>
      <c r="I17" s="4">
        <f t="shared" ref="I17:J20" si="29">T17</f>
        <v>0</v>
      </c>
      <c r="J17" s="4">
        <f t="shared" si="29"/>
        <v>0</v>
      </c>
      <c r="O17">
        <v>0</v>
      </c>
      <c r="P17">
        <f t="shared" ref="P17:P18" si="30">O17/1.2</f>
        <v>0</v>
      </c>
      <c r="Q17">
        <f t="shared" ref="Q17:Q20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 t="shared" si="30"/>
        <v>0</v>
      </c>
      <c r="Q18">
        <f t="shared" si="31"/>
        <v>0</v>
      </c>
      <c r="R18" s="2">
        <v>0</v>
      </c>
      <c r="S18" s="2"/>
    </row>
    <row r="19" spans="1:19" x14ac:dyDescent="0.25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>
        <v>0</v>
      </c>
      <c r="P19">
        <f>O19/1.2</f>
        <v>0</v>
      </c>
      <c r="Q19">
        <f t="shared" si="31"/>
        <v>0</v>
      </c>
      <c r="R19" s="2">
        <v>0</v>
      </c>
      <c r="S19" s="2"/>
    </row>
    <row r="20" spans="1:19" x14ac:dyDescent="0.25">
      <c r="A20" s="4">
        <v>19</v>
      </c>
      <c r="B20" s="4">
        <f t="shared" si="22"/>
        <v>0</v>
      </c>
      <c r="C20" s="4">
        <f t="shared" si="23"/>
        <v>0</v>
      </c>
      <c r="D20" s="4">
        <f t="shared" si="24"/>
        <v>0</v>
      </c>
      <c r="E20" s="5">
        <f t="shared" si="25"/>
        <v>0</v>
      </c>
      <c r="F20" s="4" t="e">
        <f t="shared" si="26"/>
        <v>#DIV/0!</v>
      </c>
      <c r="G20" s="4" t="e">
        <f t="shared" si="27"/>
        <v>#DIV/0!</v>
      </c>
      <c r="H20" s="4" t="e">
        <f t="shared" si="28"/>
        <v>#DIV/0!</v>
      </c>
      <c r="I20" s="4">
        <f t="shared" si="29"/>
        <v>0</v>
      </c>
      <c r="J20" s="4">
        <f t="shared" si="29"/>
        <v>0</v>
      </c>
      <c r="O20">
        <v>0</v>
      </c>
      <c r="P20">
        <f>O20/1.2</f>
        <v>0</v>
      </c>
      <c r="Q20">
        <f t="shared" si="31"/>
        <v>0</v>
      </c>
      <c r="R20" s="2">
        <v>0</v>
      </c>
      <c r="S20" s="2"/>
    </row>
    <row r="21" spans="1:19" s="10" customFormat="1" x14ac:dyDescent="0.25"/>
    <row r="22" spans="1:19" s="10" customFormat="1" x14ac:dyDescent="0.25"/>
    <row r="23" spans="1:19" s="10" customFormat="1" x14ac:dyDescent="0.25"/>
    <row r="24" spans="1:19" s="10" customFormat="1" x14ac:dyDescent="0.25"/>
    <row r="25" spans="1:19" s="10" customFormat="1" x14ac:dyDescent="0.25"/>
    <row r="26" spans="1:19" s="10" customFormat="1" x14ac:dyDescent="0.25"/>
    <row r="27" spans="1:19" s="10" customFormat="1" x14ac:dyDescent="0.25"/>
    <row r="28" spans="1:19" s="10" customFormat="1" x14ac:dyDescent="0.25">
      <c r="C28" s="68" t="s">
        <v>82</v>
      </c>
      <c r="D28" s="68"/>
      <c r="F28" s="53" t="s">
        <v>83</v>
      </c>
      <c r="G28" s="53">
        <v>557</v>
      </c>
      <c r="I28" s="65"/>
      <c r="J28" s="65"/>
    </row>
    <row r="29" spans="1:19" s="10" customFormat="1" x14ac:dyDescent="0.25">
      <c r="C29" s="68" t="s">
        <v>1</v>
      </c>
      <c r="D29" s="68">
        <v>15300000</v>
      </c>
      <c r="F29" s="53" t="s">
        <v>71</v>
      </c>
      <c r="G29" s="53">
        <v>668</v>
      </c>
      <c r="H29" s="10">
        <f>G29/G28</f>
        <v>1.199281867145422</v>
      </c>
      <c r="I29" s="65"/>
      <c r="J29" s="65"/>
    </row>
    <row r="30" spans="1:19" s="10" customFormat="1" x14ac:dyDescent="0.25">
      <c r="F30" s="53" t="s">
        <v>72</v>
      </c>
      <c r="G30" s="53">
        <v>28000</v>
      </c>
      <c r="I30" s="65"/>
      <c r="J30" s="65"/>
    </row>
    <row r="31" spans="1:19" s="10" customFormat="1" x14ac:dyDescent="0.25">
      <c r="C31" s="69"/>
      <c r="D31" s="69"/>
      <c r="F31" s="69" t="s">
        <v>73</v>
      </c>
      <c r="G31" s="69">
        <f>G28*G30</f>
        <v>15596000</v>
      </c>
      <c r="H31" s="10">
        <f>G31/D29</f>
        <v>1.0193464052287582</v>
      </c>
      <c r="I31" s="71"/>
      <c r="J31" s="71"/>
    </row>
    <row r="32" spans="1:19" s="10" customFormat="1" x14ac:dyDescent="0.25">
      <c r="C32" s="69"/>
      <c r="D32" s="69"/>
      <c r="F32" s="69" t="s">
        <v>24</v>
      </c>
      <c r="G32" s="69">
        <f>G31*90%</f>
        <v>14036400</v>
      </c>
      <c r="I32" s="71"/>
      <c r="J32" s="71"/>
    </row>
    <row r="33" spans="3:10" s="10" customFormat="1" x14ac:dyDescent="0.25">
      <c r="C33" s="69"/>
      <c r="D33" s="69"/>
      <c r="F33" s="69" t="s">
        <v>25</v>
      </c>
      <c r="G33" s="69">
        <f>G31*80%</f>
        <v>12476800</v>
      </c>
      <c r="I33" s="71"/>
      <c r="J33" s="71"/>
    </row>
    <row r="34" spans="3:10" s="10" customFormat="1" x14ac:dyDescent="0.25">
      <c r="C34" s="69"/>
      <c r="D34" s="69"/>
      <c r="I34" s="65"/>
      <c r="J34" s="65"/>
    </row>
    <row r="35" spans="3:10" s="10" customFormat="1" x14ac:dyDescent="0.25">
      <c r="C35" s="69"/>
      <c r="D35" s="69"/>
      <c r="I35" s="65"/>
      <c r="J35" s="65"/>
    </row>
    <row r="36" spans="3:10" s="10" customFormat="1" x14ac:dyDescent="0.25"/>
    <row r="37" spans="3:10" s="10" customFormat="1" x14ac:dyDescent="0.25"/>
    <row r="38" spans="3:10" s="10" customFormat="1" x14ac:dyDescent="0.25"/>
    <row r="39" spans="3:10" s="10" customFormat="1" x14ac:dyDescent="0.25"/>
    <row r="40" spans="3:10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A19"/>
  <sheetViews>
    <sheetView topLeftCell="A10" zoomScale="115" zoomScaleNormal="115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workbookViewId="0">
      <selection activeCell="J39" sqref="J39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SHYAM</cp:lastModifiedBy>
  <cp:lastPrinted>2019-11-05T06:14:02Z</cp:lastPrinted>
  <dcterms:created xsi:type="dcterms:W3CDTF">2018-02-17T10:36:41Z</dcterms:created>
  <dcterms:modified xsi:type="dcterms:W3CDTF">2024-10-14T12:13:05Z</dcterms:modified>
</cp:coreProperties>
</file>