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October - 2024\"/>
    </mc:Choice>
  </mc:AlternateContent>
  <xr:revisionPtr revIDLastSave="0" documentId="13_ncr:1_{DBD00B20-C7F3-47DF-A61E-0273F4E73AA1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5" sheetId="17" r:id="rId3"/>
    <sheet name="Sheet4" sheetId="16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Q17" i="4" l="1"/>
  <c r="Q16" i="4"/>
  <c r="V24" i="4"/>
  <c r="P12" i="4" l="1"/>
  <c r="Q12" i="4" s="1"/>
  <c r="P11" i="4"/>
  <c r="P10" i="4"/>
  <c r="P9" i="4"/>
  <c r="P8" i="4"/>
  <c r="Q7" i="4"/>
  <c r="Q6" i="4"/>
  <c r="Q5" i="4"/>
  <c r="Q4" i="4"/>
  <c r="Q3" i="4"/>
  <c r="P21" i="4"/>
  <c r="Q21" i="4" s="1"/>
  <c r="P20" i="4"/>
  <c r="Q20" i="4" s="1"/>
  <c r="Q19" i="4"/>
  <c r="P19" i="4"/>
  <c r="P18" i="4"/>
  <c r="Q18" i="4" s="1"/>
  <c r="P17" i="4"/>
  <c r="P16" i="4"/>
  <c r="P22" i="4" l="1"/>
  <c r="Q22" i="4" s="1"/>
  <c r="P23" i="4" l="1"/>
  <c r="Q23" i="4" s="1"/>
  <c r="P13" i="4" l="1"/>
  <c r="Q13" i="4" s="1"/>
  <c r="Q24" i="4"/>
  <c r="P24" i="4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G6" i="4"/>
  <c r="D6" i="4"/>
  <c r="H6" i="4" s="1"/>
  <c r="F6" i="4"/>
  <c r="V28" i="4" l="1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<sst xmlns="http://schemas.openxmlformats.org/spreadsheetml/2006/main" count="46" uniqueCount="43">
  <si>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</si>
  <si>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</si>
  <si>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</si>
  <si>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</si>
  <si>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</si>
  <si>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</si>
  <si>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</si>
  <si>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</si>
  <si>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</si>
  <si>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</si>
  <si>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</si>
  <si>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</si>
  <si>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</si>
  <si>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</si>
  <si>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</si>
  <si>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</si>
  <si>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</si>
  <si>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</si>
  <si>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</si>
  <si>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</si>
  <si>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</si>
  <si>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</si>
  <si>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</si>
  <si>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</si>
  <si>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</si>
  <si>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</si>
  <si>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</si>
  <si>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</si>
  <si>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</si>
  <si>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</si>
  <si>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</si>
  <si>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</si>
  <si>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</si>
  <si>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</si>
  <si>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</si>
  <si>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</si>
  <si>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</si>
  <si>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 xml:space="preserve">As per RERA Certificate </t>
  </si>
  <si>
    <t>367.00 SQ.FT</t>
  </si>
  <si>
    <t>D.B</t>
  </si>
  <si>
    <t>38.00 SQ.FT</t>
  </si>
  <si>
    <t>20.10.2018</t>
  </si>
  <si>
    <t>Carpet  Area -Flat No.703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</si>
</sst>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412750</xdr:colOff>
      <xdr:row>30</xdr:row>
      <xdr:rowOff>177800</xdr:rowOff>
    </xdr:from>
    <xdr:to>
      <xdr:col>15</xdr:col>
      <xdr:colOff>280686</xdr:colOff>
      <xdr:row>55</xdr:row>
      <xdr:rowOff>21166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160AE7-B395-4DFA-9EC8-64C3744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263467"/>
          <a:ext cx="8207603" cy="460586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8</xdr:row>
      <xdr:rowOff>79374</xdr:rowOff>
    </xdr:from>
    <xdr:to>
      <xdr:col>10</xdr:col>
      <xdr:colOff>103503</xdr:colOff>
      <xdr:row>42</xdr:row>
      <xdr:rowOff>58320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5E8994-DA48-4FD8-88F1-CC6B1710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1603374"/>
          <a:ext cx="6143941" cy="618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393873</xdr:colOff>
      <xdr:row>8</xdr:row>
      <xdr:rowOff>79375</xdr:rowOff>
    </xdr:from>
    <xdr:to>
      <xdr:col>21</xdr:col>
      <xdr:colOff>413892</xdr:colOff>
      <xdr:row>47</xdr:row>
      <xdr:rowOff>156802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A7A481-882A-4E07-A834-31A6A37F0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748" y="1603375"/>
          <a:ext cx="6743082" cy="7237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14</xdr:col>
      <xdr:colOff>353554</xdr:colOff>
      <xdr:row>42</xdr:row>
      <xdr:rowOff>58275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F8A1AB-6448-4BEC-A052-5364426F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0"/>
          <a:ext cx="8087854" cy="80592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28</xdr:col>
      <xdr:colOff>144001</xdr:colOff>
      <xdr:row>44</xdr:row>
      <xdr:rowOff>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DFF1C-CC38-4B38-B09C-1301FEAE0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068801" cy="8383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13</xdr:col>
      <xdr:colOff>382119</xdr:colOff>
      <xdr:row>42</xdr:row>
      <xdr:rowOff>1117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C33767-4BCE-4C5A-8181-FBAC3698A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8021169" cy="8002117"/>
        </a:xfrm>
        <a:prstGeom prst="rect">
          <a:avLst/>
        </a:prstGeom>
      </xdr:spPr>
    </xdr:pic>
    <xdr:clientData/>
  </xdr:twoCellAnchor>
  <xdr:twoCellAnchor editAs="oneCell">
    <xdr:from>
      <xdr:col>14</xdr:col>
      <xdr:colOff>485775</xdr:colOff>
      <xdr:row>0</xdr:row>
      <xdr:rowOff>0</xdr:rowOff>
    </xdr:from>
    <xdr:to>
      <xdr:col>23</xdr:col>
      <xdr:colOff>581804</xdr:colOff>
      <xdr:row>38</xdr:row>
      <xdr:rowOff>39116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701A2F-1A5E-4841-8F67-15EF95C7B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0175" y="0"/>
          <a:ext cx="5582429" cy="72781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66675</xdr:rowOff>
    </xdr:from>
    <xdr:to>
      <xdr:col>16</xdr:col>
      <xdr:colOff>410484</xdr:colOff>
      <xdr:row>45</xdr:row>
      <xdr:rowOff>20240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EA8C0F-1DC6-449C-8E59-AEEA58FD1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66675"/>
          <a:ext cx="6516009" cy="8526065"/>
        </a:xfrm>
        <a:prstGeom prst="rect">
          <a:avLst/>
        </a:prstGeom>
      </xdr:spPr>
    </xdr:pic>
    <xdr:clientData/>
  </xdr:twoCellAnchor>
  <xdr:twoCellAnchor>
    <xdr:from>
      <xdr:col>17</xdr:col>
      <xdr:colOff>371475</xdr:colOff>
      <xdr:row>7</xdr:row>
      <xdr:rowOff>95249</xdr:rowOff>
    </xdr:from>
    <xdr:to>
      <xdr:col>28</xdr:col>
      <xdr:colOff>609534</xdr:colOff>
      <xdr:row>33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5286E-4A33-413A-A075-7D6B240A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428749"/>
          <a:ext cx="6943659" cy="49434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1</xdr:row>
      <xdr:rowOff>28575</xdr:rowOff>
    </xdr:from>
    <xdr:to>
      <xdr:col>13</xdr:col>
      <xdr:colOff>353275</xdr:colOff>
      <xdr:row>39</xdr:row>
      <xdr:rowOff>29585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2ACAAE-C4FA-40E8-B2EC-5FD68004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0" y="219075"/>
          <a:ext cx="6087325" cy="724001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23</xdr:col>
      <xdr:colOff>67450</xdr:colOff>
      <xdr:row>42</xdr:row>
      <xdr:rowOff>10616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E51EE5-FBA1-4E04-BF3D-2582BAB48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190500"/>
          <a:ext cx="5553850" cy="7821116"/>
        </a:xfrm>
        <a:prstGeom prst="rect">
          <a:avLst/>
        </a:prstGeom>
      </xdr:spPr>
    </xdr:pic>
    <xdr:clientData/>
  </xdr:twoCellAnchor>
  <xdr:twoCellAnchor editAs="oneCell">
    <xdr:from>
      <xdr:col>23</xdr:col>
      <xdr:colOff>323850</xdr:colOff>
      <xdr:row>0</xdr:row>
      <xdr:rowOff>180975</xdr:rowOff>
    </xdr:from>
    <xdr:to>
      <xdr:col>32</xdr:col>
      <xdr:colOff>38826</xdr:colOff>
      <xdr:row>40</xdr:row>
      <xdr:rowOff>1038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3A587-EBBD-465B-8735-94487D8C7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44650" y="180975"/>
          <a:ext cx="5201376" cy="7440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"/>
  <sheetViews>
    <sheetView tabSelected="1" topLeftCell="A4" zoomScale="90" zoomScaleNormal="90" workbookViewId="0">
      <selection activeCell="P25" sqref="P2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6"/>
      <c r="T2" s="75"/>
      <c r="U2" s="75"/>
      <c r="V2" s="75"/>
      <c r="W2" s="75"/>
      <c r="X2" s="75"/>
      <c r="Y2" s="75"/>
    </row>
    <row r="3" spans="1:26" s="25" customFormat="1" x14ac:dyDescent="0.25">
      <c r="A3" s="23">
        <f t="shared" ref="A3:A6" si="0">N3</f>
        <v>0</v>
      </c>
      <c r="B3" s="23">
        <f t="shared" ref="B3:B6" si="1">Q3</f>
        <v>405.83333333333337</v>
      </c>
      <c r="C3" s="23">
        <f>B3*1.1</f>
        <v>446.41666666666674</v>
      </c>
      <c r="D3" s="23">
        <f t="shared" ref="D3:D6" si="2">C3*1.2</f>
        <v>535.70000000000005</v>
      </c>
      <c r="E3" s="24">
        <f t="shared" ref="E3:E6" si="3">R3</f>
        <v>3499000</v>
      </c>
      <c r="F3" s="23">
        <f t="shared" ref="F3:F6" si="4">ROUND((E3/B3),0)</f>
        <v>8622</v>
      </c>
      <c r="G3" s="23">
        <f t="shared" ref="G3:G6" si="5">ROUND((E3/C3),0)</f>
        <v>7838</v>
      </c>
      <c r="H3" s="23">
        <f t="shared" ref="H3:H6" si="6">ROUND((E3/D3),0)</f>
        <v>6532</v>
      </c>
      <c r="I3" s="23" t="e">
        <f>#REF!</f>
        <v>#REF!</v>
      </c>
      <c r="J3" s="23" t="e">
        <f>#REF!</f>
        <v>#REF!</v>
      </c>
      <c r="O3" s="25">
        <v>0</v>
      </c>
      <c r="P3" s="30">
        <v>487</v>
      </c>
      <c r="Q3" s="30">
        <f t="shared" ref="Q3:Q12" si="7">P3/1.2</f>
        <v>405.83333333333337</v>
      </c>
      <c r="R3" s="27">
        <v>3499000</v>
      </c>
      <c r="S3" s="27"/>
      <c r="T3" s="74"/>
      <c r="U3" s="74"/>
      <c r="V3" s="74"/>
      <c r="W3" s="74"/>
      <c r="X3" s="74"/>
      <c r="Y3" s="74"/>
    </row>
    <row r="4" spans="1:26" s="25" customFormat="1" ht="15.75" thickBot="1" x14ac:dyDescent="0.3">
      <c r="A4" s="23">
        <f t="shared" si="0"/>
        <v>0</v>
      </c>
      <c r="B4" s="23">
        <f t="shared" si="1"/>
        <v>745.83333333333337</v>
      </c>
      <c r="C4" s="23">
        <f t="shared" ref="C4:C8" si="8">B4*1.1</f>
        <v>820.41666666666674</v>
      </c>
      <c r="D4" s="23">
        <f t="shared" si="2"/>
        <v>984.5</v>
      </c>
      <c r="E4" s="24">
        <f t="shared" si="3"/>
        <v>7500000</v>
      </c>
      <c r="F4" s="76">
        <f t="shared" si="4"/>
        <v>10056</v>
      </c>
      <c r="G4" s="23">
        <f t="shared" si="5"/>
        <v>9142</v>
      </c>
      <c r="H4" s="23">
        <f t="shared" si="6"/>
        <v>7618</v>
      </c>
      <c r="I4" s="23" t="e">
        <f>#REF!</f>
        <v>#REF!</v>
      </c>
      <c r="J4" s="23" t="e">
        <f>#REF!</f>
        <v>#REF!</v>
      </c>
      <c r="O4" s="25">
        <v>0</v>
      </c>
      <c r="P4" s="30">
        <v>895</v>
      </c>
      <c r="Q4" s="30">
        <f t="shared" si="7"/>
        <v>745.83333333333337</v>
      </c>
      <c r="R4" s="27">
        <v>7500000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437.5</v>
      </c>
      <c r="C5" s="23">
        <f t="shared" si="8"/>
        <v>481.25000000000006</v>
      </c>
      <c r="D5" s="23">
        <f t="shared" si="2"/>
        <v>577.5</v>
      </c>
      <c r="E5" s="24">
        <f t="shared" si="3"/>
        <v>3900000</v>
      </c>
      <c r="F5" s="23">
        <f t="shared" si="4"/>
        <v>8914</v>
      </c>
      <c r="G5" s="23">
        <f t="shared" si="5"/>
        <v>8104</v>
      </c>
      <c r="H5" s="23">
        <f t="shared" si="6"/>
        <v>6753</v>
      </c>
      <c r="I5" s="23" t="e">
        <f>#REF!</f>
        <v>#REF!</v>
      </c>
      <c r="J5" s="23" t="e">
        <f>#REF!</f>
        <v>#REF!</v>
      </c>
      <c r="O5" s="25">
        <v>0</v>
      </c>
      <c r="P5" s="30">
        <v>525</v>
      </c>
      <c r="Q5" s="30">
        <f t="shared" si="7"/>
        <v>437.5</v>
      </c>
      <c r="R5" s="27">
        <v>3900000</v>
      </c>
      <c r="S5" s="27"/>
      <c r="T5" s="59" t="s">
        <v>11</v>
      </c>
      <c r="U5" s="37"/>
      <c r="V5" s="38">
        <v>10000</v>
      </c>
      <c r="W5" s="67" t="s">
        <v>36</v>
      </c>
      <c r="X5" s="10"/>
    </row>
    <row r="6" spans="1:26" s="25" customFormat="1" ht="37.5" customHeight="1" x14ac:dyDescent="0.25">
      <c r="A6" s="23">
        <f t="shared" si="0"/>
        <v>0</v>
      </c>
      <c r="B6" s="23">
        <f t="shared" si="1"/>
        <v>383.33333333333337</v>
      </c>
      <c r="C6" s="23">
        <f t="shared" si="8"/>
        <v>421.66666666666674</v>
      </c>
      <c r="D6" s="23">
        <f t="shared" si="2"/>
        <v>506.00000000000006</v>
      </c>
      <c r="E6" s="24">
        <f t="shared" si="3"/>
        <v>3500000</v>
      </c>
      <c r="F6" s="76">
        <f t="shared" si="4"/>
        <v>9130</v>
      </c>
      <c r="G6" s="23">
        <f t="shared" si="5"/>
        <v>8300</v>
      </c>
      <c r="H6" s="23">
        <f t="shared" si="6"/>
        <v>6917</v>
      </c>
      <c r="I6" s="23" t="e">
        <f>#REF!</f>
        <v>#REF!</v>
      </c>
      <c r="J6" s="23" t="e">
        <f>#REF!</f>
        <v>#REF!</v>
      </c>
      <c r="O6" s="25">
        <v>0</v>
      </c>
      <c r="P6" s="30">
        <v>460</v>
      </c>
      <c r="Q6" s="30">
        <f t="shared" si="7"/>
        <v>383.33333333333337</v>
      </c>
      <c r="R6" s="27">
        <v>3500000</v>
      </c>
      <c r="S6" s="27"/>
      <c r="T6" s="60" t="s">
        <v>12</v>
      </c>
      <c r="U6" s="11"/>
      <c r="V6" s="33">
        <v>2800</v>
      </c>
      <c r="W6" s="12"/>
      <c r="X6" s="10"/>
    </row>
    <row r="7" spans="1:26" s="25" customFormat="1" ht="15.75" x14ac:dyDescent="0.25">
      <c r="A7" s="23">
        <f t="shared" ref="A7" si="9">N7</f>
        <v>0</v>
      </c>
      <c r="B7" s="23">
        <f t="shared" ref="B7" si="10">Q7</f>
        <v>400</v>
      </c>
      <c r="C7" s="23">
        <f t="shared" si="8"/>
        <v>440.00000000000006</v>
      </c>
      <c r="D7" s="23">
        <f t="shared" ref="D7" si="11">C7*1.2</f>
        <v>528</v>
      </c>
      <c r="E7" s="24">
        <f t="shared" ref="E7" si="12">R7</f>
        <v>4800000</v>
      </c>
      <c r="F7" s="23">
        <f t="shared" ref="F7" si="13">ROUND((E7/B7),0)</f>
        <v>12000</v>
      </c>
      <c r="G7" s="23">
        <f t="shared" ref="G7" si="14">ROUND((E7/C7),0)</f>
        <v>10909</v>
      </c>
      <c r="H7" s="23">
        <f t="shared" ref="H7" si="15">ROUND((E7/D7),0)</f>
        <v>9091</v>
      </c>
      <c r="I7" s="23" t="e">
        <f>#REF!</f>
        <v>#REF!</v>
      </c>
      <c r="J7" s="23" t="e">
        <f>#REF!</f>
        <v>#REF!</v>
      </c>
      <c r="O7" s="25">
        <v>0</v>
      </c>
      <c r="P7" s="30">
        <v>480</v>
      </c>
      <c r="Q7" s="30">
        <f t="shared" si="7"/>
        <v>400</v>
      </c>
      <c r="R7" s="27">
        <v>4800000</v>
      </c>
      <c r="S7" s="27"/>
      <c r="T7" s="13" t="s">
        <v>13</v>
      </c>
      <c r="U7" s="11"/>
      <c r="V7" s="33">
        <f>V5-V6</f>
        <v>7200</v>
      </c>
      <c r="W7" s="12"/>
      <c r="X7" s="10"/>
    </row>
    <row r="8" spans="1:26" s="25" customFormat="1" ht="15.75" x14ac:dyDescent="0.25">
      <c r="A8" s="23">
        <f t="shared" ref="A8:A12" si="16">N8</f>
        <v>0</v>
      </c>
      <c r="B8" s="23">
        <f t="shared" ref="B8:B12" si="17">Q8</f>
        <v>461</v>
      </c>
      <c r="C8" s="23">
        <f t="shared" si="8"/>
        <v>507.1</v>
      </c>
      <c r="D8" s="23">
        <f t="shared" ref="D8:D12" si="18">C8*1.2</f>
        <v>608.52</v>
      </c>
      <c r="E8" s="24">
        <f t="shared" ref="E8:E12" si="19">R8</f>
        <v>5263000</v>
      </c>
      <c r="F8" s="76">
        <f t="shared" ref="F8:F12" si="20">ROUND((E8/B8),0)</f>
        <v>11416</v>
      </c>
      <c r="G8" s="23">
        <f t="shared" ref="G8:G12" si="21">ROUND((E8/C8),0)</f>
        <v>10379</v>
      </c>
      <c r="H8" s="23">
        <f t="shared" ref="H8:H12" si="22">ROUND((E8/D8),0)</f>
        <v>8649</v>
      </c>
      <c r="I8" s="23" t="e">
        <f>#REF!</f>
        <v>#REF!</v>
      </c>
      <c r="J8" s="23" t="e">
        <f>#REF!</f>
        <v>#REF!</v>
      </c>
      <c r="O8" s="25">
        <v>0</v>
      </c>
      <c r="P8" s="30">
        <f t="shared" ref="P3:P12" si="23">O8/1.2</f>
        <v>0</v>
      </c>
      <c r="Q8" s="30">
        <v>461</v>
      </c>
      <c r="R8" s="27">
        <v>5263000</v>
      </c>
      <c r="S8" s="27"/>
      <c r="T8" s="13" t="s">
        <v>14</v>
      </c>
      <c r="U8" s="11"/>
      <c r="V8" s="33">
        <f>V6</f>
        <v>2800</v>
      </c>
      <c r="W8" s="12"/>
      <c r="X8" s="10"/>
    </row>
    <row r="9" spans="1:26" s="25" customFormat="1" ht="15.75" x14ac:dyDescent="0.25">
      <c r="A9" s="23">
        <f t="shared" si="16"/>
        <v>0</v>
      </c>
      <c r="B9" s="23">
        <f t="shared" si="17"/>
        <v>228</v>
      </c>
      <c r="C9" s="23">
        <f>B9*1.2</f>
        <v>273.59999999999997</v>
      </c>
      <c r="D9" s="23">
        <f t="shared" si="18"/>
        <v>328.31999999999994</v>
      </c>
      <c r="E9" s="24">
        <f t="shared" si="19"/>
        <v>2000000</v>
      </c>
      <c r="F9" s="23">
        <f t="shared" si="20"/>
        <v>8772</v>
      </c>
      <c r="G9" s="23">
        <f t="shared" si="21"/>
        <v>7310</v>
      </c>
      <c r="H9" s="23">
        <f t="shared" si="22"/>
        <v>6092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23"/>
        <v>0</v>
      </c>
      <c r="Q9" s="30">
        <v>228</v>
      </c>
      <c r="R9" s="27">
        <v>2000000</v>
      </c>
      <c r="S9" s="27"/>
      <c r="T9" s="13" t="s">
        <v>15</v>
      </c>
      <c r="U9" s="39"/>
      <c r="V9" s="61">
        <v>0</v>
      </c>
      <c r="W9" s="14">
        <v>2024</v>
      </c>
      <c r="X9" s="46"/>
    </row>
    <row r="10" spans="1:26" s="25" customFormat="1" ht="15.75" x14ac:dyDescent="0.25">
      <c r="A10" s="23">
        <f t="shared" si="16"/>
        <v>0</v>
      </c>
      <c r="B10" s="23">
        <f t="shared" si="17"/>
        <v>250</v>
      </c>
      <c r="C10" s="23">
        <f>B10*1.2</f>
        <v>300</v>
      </c>
      <c r="D10" s="23">
        <f t="shared" si="18"/>
        <v>360</v>
      </c>
      <c r="E10" s="24">
        <f t="shared" si="19"/>
        <v>2193000</v>
      </c>
      <c r="F10" s="23">
        <f t="shared" si="20"/>
        <v>8772</v>
      </c>
      <c r="G10" s="23">
        <f t="shared" si="21"/>
        <v>7310</v>
      </c>
      <c r="H10" s="23">
        <f t="shared" si="22"/>
        <v>6092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23"/>
        <v>0</v>
      </c>
      <c r="Q10" s="30">
        <v>250</v>
      </c>
      <c r="R10" s="27">
        <v>2193000</v>
      </c>
      <c r="S10" s="27"/>
      <c r="T10" s="13" t="s">
        <v>16</v>
      </c>
      <c r="U10" s="39"/>
      <c r="V10" s="61">
        <f>V11-V9</f>
        <v>60</v>
      </c>
      <c r="W10" s="66">
        <v>2023</v>
      </c>
      <c r="X10" s="46" t="s">
        <v>37</v>
      </c>
      <c r="Y10" s="55"/>
      <c r="Z10" s="55"/>
    </row>
    <row r="11" spans="1:26" s="25" customFormat="1" ht="15.75" x14ac:dyDescent="0.25">
      <c r="A11" s="23">
        <f t="shared" si="16"/>
        <v>0</v>
      </c>
      <c r="B11" s="23">
        <f t="shared" si="17"/>
        <v>334</v>
      </c>
      <c r="C11" s="23">
        <f>B11*1.2</f>
        <v>400.8</v>
      </c>
      <c r="D11" s="23">
        <f t="shared" si="18"/>
        <v>480.96</v>
      </c>
      <c r="E11" s="24">
        <f t="shared" si="19"/>
        <v>3417000</v>
      </c>
      <c r="F11" s="76">
        <f t="shared" si="20"/>
        <v>10231</v>
      </c>
      <c r="G11" s="23">
        <f t="shared" si="21"/>
        <v>8525</v>
      </c>
      <c r="H11" s="23">
        <f t="shared" si="22"/>
        <v>7105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23"/>
        <v>0</v>
      </c>
      <c r="Q11" s="30">
        <v>334</v>
      </c>
      <c r="R11" s="27">
        <v>3417000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6"/>
        <v>0</v>
      </c>
      <c r="B12" s="23">
        <f t="shared" si="17"/>
        <v>0</v>
      </c>
      <c r="C12" s="23">
        <f t="shared" ref="C12" si="24">B12*1.2</f>
        <v>0</v>
      </c>
      <c r="D12" s="23">
        <f t="shared" si="18"/>
        <v>0</v>
      </c>
      <c r="E12" s="24">
        <f t="shared" si="19"/>
        <v>0</v>
      </c>
      <c r="F12" s="23" t="e">
        <f t="shared" si="20"/>
        <v>#DIV/0!</v>
      </c>
      <c r="G12" s="23" t="e">
        <f t="shared" si="21"/>
        <v>#DIV/0!</v>
      </c>
      <c r="H12" s="23" t="e">
        <f t="shared" si="22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23"/>
        <v>0</v>
      </c>
      <c r="Q12" s="30">
        <f t="shared" si="7"/>
        <v>0</v>
      </c>
      <c r="R12" s="27">
        <v>0</v>
      </c>
      <c r="S12" s="27"/>
      <c r="T12" s="60" t="s">
        <v>35</v>
      </c>
      <c r="U12" s="39"/>
      <c r="V12" s="61">
        <f>(100-10)*V9/V11</f>
        <v>0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0</v>
      </c>
      <c r="W14" s="12"/>
      <c r="X14" s="10"/>
      <c r="Y14" s="52"/>
      <c r="Z14" s="52"/>
    </row>
    <row r="15" spans="1:26" s="25" customFormat="1" ht="36.75" customHeight="1" x14ac:dyDescent="0.25">
      <c r="A15" s="72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43"/>
      <c r="T15" s="13" t="s">
        <v>19</v>
      </c>
      <c r="U15" s="11"/>
      <c r="V15" s="33">
        <f>V8-V14</f>
        <v>2800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497.72735999999998</v>
      </c>
      <c r="C16" s="23">
        <f>B16*1.1</f>
        <v>547.50009599999998</v>
      </c>
      <c r="D16" s="23">
        <f t="shared" ref="D16:D18" si="39">C16*1.2</f>
        <v>657.00011519999998</v>
      </c>
      <c r="E16" s="24">
        <f t="shared" ref="E16:E18" si="40">R16</f>
        <v>5400000</v>
      </c>
      <c r="F16" s="76">
        <f t="shared" ref="F16:F18" si="41">ROUND((E16/B16),0)</f>
        <v>10849</v>
      </c>
      <c r="G16" s="23">
        <f t="shared" ref="G16:G18" si="42">ROUND((E16/C16),0)</f>
        <v>9863</v>
      </c>
      <c r="H16" s="23">
        <f t="shared" ref="H16:H18" si="43">ROUND((E16/D16),0)</f>
        <v>8219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21" si="44">O16/1.2</f>
        <v>0</v>
      </c>
      <c r="Q16" s="29">
        <f>46.24*10.764</f>
        <v>497.72735999999998</v>
      </c>
      <c r="R16" s="2">
        <v>5400000</v>
      </c>
      <c r="S16" s="2"/>
      <c r="T16" s="13" t="s">
        <v>13</v>
      </c>
      <c r="U16" s="11"/>
      <c r="V16" s="33">
        <f>V7</f>
        <v>7200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497.72735999999998</v>
      </c>
      <c r="C17" s="23">
        <f t="shared" ref="C17:C20" si="45">B17*1.1</f>
        <v>547.50009599999998</v>
      </c>
      <c r="D17" s="23">
        <f t="shared" si="39"/>
        <v>657.00011519999998</v>
      </c>
      <c r="E17" s="24">
        <f t="shared" si="40"/>
        <v>4200000</v>
      </c>
      <c r="F17" s="23">
        <f t="shared" si="41"/>
        <v>8438</v>
      </c>
      <c r="G17" s="23">
        <f t="shared" si="42"/>
        <v>7671</v>
      </c>
      <c r="H17" s="23">
        <f t="shared" si="43"/>
        <v>6393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4"/>
        <v>0</v>
      </c>
      <c r="Q17" s="29">
        <f>46.24*10.764</f>
        <v>497.72735999999998</v>
      </c>
      <c r="R17" s="2">
        <v>4200000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0</v>
      </c>
      <c r="C18" s="23">
        <f t="shared" si="45"/>
        <v>0</v>
      </c>
      <c r="D18" s="23">
        <f t="shared" si="39"/>
        <v>0</v>
      </c>
      <c r="E18" s="24">
        <f t="shared" si="40"/>
        <v>0</v>
      </c>
      <c r="F18" s="23" t="e">
        <f t="shared" si="41"/>
        <v>#DIV/0!</v>
      </c>
      <c r="G18" s="23" t="e">
        <f t="shared" si="42"/>
        <v>#DIV/0!</v>
      </c>
      <c r="H18" s="23" t="e">
        <f t="shared" si="43"/>
        <v>#DIV/0!</v>
      </c>
      <c r="I18" s="23" t="e">
        <f>#REF!</f>
        <v>#REF!</v>
      </c>
      <c r="J18" s="23" t="e">
        <f>#REF!</f>
        <v>#REF!</v>
      </c>
      <c r="O18">
        <v>0</v>
      </c>
      <c r="P18" s="29">
        <f t="shared" si="44"/>
        <v>0</v>
      </c>
      <c r="Q18" s="29">
        <f t="shared" ref="Q16:Q21" si="46">P18/1.2</f>
        <v>0</v>
      </c>
      <c r="R18" s="2">
        <v>0</v>
      </c>
      <c r="S18" s="2"/>
      <c r="T18" s="13" t="s">
        <v>20</v>
      </c>
      <c r="U18" s="11"/>
      <c r="V18" s="33">
        <f>V16+V15</f>
        <v>10000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7">N19</f>
        <v>0</v>
      </c>
      <c r="B19" s="23">
        <f t="shared" ref="B19:B25" si="48">Q19</f>
        <v>0</v>
      </c>
      <c r="C19" s="23">
        <f t="shared" si="45"/>
        <v>0</v>
      </c>
      <c r="D19" s="23">
        <f t="shared" ref="D19:D25" si="49">C19*1.2</f>
        <v>0</v>
      </c>
      <c r="E19" s="24">
        <f t="shared" ref="E19:E25" si="50">R19</f>
        <v>0</v>
      </c>
      <c r="F19" s="23" t="e">
        <f t="shared" ref="F19:F25" si="51">ROUND((E19/B19),0)</f>
        <v>#DIV/0!</v>
      </c>
      <c r="G19" s="23" t="e">
        <f t="shared" ref="G19:G25" si="52">ROUND((E19/C19),0)</f>
        <v>#DIV/0!</v>
      </c>
      <c r="H19" s="23" t="e">
        <f t="shared" ref="H19:H25" si="53">ROUND((E19/D19),0)</f>
        <v>#DIV/0!</v>
      </c>
      <c r="I19" s="23" t="e">
        <f>#REF!</f>
        <v>#REF!</v>
      </c>
      <c r="J19" s="23" t="e">
        <f>#REF!</f>
        <v>#REF!</v>
      </c>
      <c r="O19">
        <v>0</v>
      </c>
      <c r="P19" s="29">
        <f t="shared" si="44"/>
        <v>0</v>
      </c>
      <c r="Q19" s="29">
        <f t="shared" si="46"/>
        <v>0</v>
      </c>
      <c r="R19" s="2">
        <v>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7"/>
        <v>0</v>
      </c>
      <c r="B20" s="23">
        <f t="shared" si="48"/>
        <v>0</v>
      </c>
      <c r="C20" s="23">
        <f t="shared" si="45"/>
        <v>0</v>
      </c>
      <c r="D20" s="23">
        <f t="shared" si="49"/>
        <v>0</v>
      </c>
      <c r="E20" s="24">
        <f t="shared" si="50"/>
        <v>0</v>
      </c>
      <c r="F20" s="23" t="e">
        <f t="shared" si="51"/>
        <v>#DIV/0!</v>
      </c>
      <c r="G20" s="23" t="e">
        <f t="shared" si="52"/>
        <v>#DIV/0!</v>
      </c>
      <c r="H20" s="23" t="e">
        <f t="shared" si="53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4"/>
        <v>0</v>
      </c>
      <c r="Q20" s="29">
        <f t="shared" si="46"/>
        <v>0</v>
      </c>
      <c r="R20" s="2">
        <v>0</v>
      </c>
      <c r="S20" s="2"/>
      <c r="T20" s="64" t="s">
        <v>42</v>
      </c>
      <c r="U20" s="40"/>
      <c r="V20" s="33">
        <v>386</v>
      </c>
      <c r="W20" s="14" t="s">
        <v>29</v>
      </c>
      <c r="X20" s="46"/>
    </row>
    <row r="21" spans="1:26" ht="15.75" x14ac:dyDescent="0.25">
      <c r="A21" s="4">
        <f t="shared" si="47"/>
        <v>0</v>
      </c>
      <c r="B21" s="4">
        <f t="shared" si="48"/>
        <v>0</v>
      </c>
      <c r="C21" s="4">
        <f t="shared" ref="C21:C25" si="54">B21*1.2</f>
        <v>0</v>
      </c>
      <c r="D21" s="4">
        <f t="shared" si="49"/>
        <v>0</v>
      </c>
      <c r="E21" s="5">
        <f t="shared" si="50"/>
        <v>0</v>
      </c>
      <c r="F21" s="23" t="e">
        <f t="shared" si="51"/>
        <v>#DIV/0!</v>
      </c>
      <c r="G21" s="23" t="e">
        <f t="shared" si="52"/>
        <v>#DIV/0!</v>
      </c>
      <c r="H21" s="8" t="e">
        <f t="shared" si="53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4"/>
        <v>0</v>
      </c>
      <c r="Q21" s="29">
        <f t="shared" si="46"/>
        <v>0</v>
      </c>
      <c r="R21" s="2">
        <v>0</v>
      </c>
      <c r="S21" s="2"/>
      <c r="T21" s="15" t="s">
        <v>30</v>
      </c>
      <c r="U21" s="40"/>
      <c r="V21" s="35">
        <f>V18*V20</f>
        <v>3860000</v>
      </c>
      <c r="W21" s="16"/>
      <c r="X21" s="48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54"/>
        <v>0</v>
      </c>
      <c r="D22" s="4">
        <f t="shared" si="49"/>
        <v>0</v>
      </c>
      <c r="E22" s="5">
        <f t="shared" si="50"/>
        <v>0</v>
      </c>
      <c r="F22" s="23" t="e">
        <f t="shared" si="51"/>
        <v>#DIV/0!</v>
      </c>
      <c r="G22" s="23" t="e">
        <f t="shared" si="52"/>
        <v>#DIV/0!</v>
      </c>
      <c r="H22" s="8" t="e">
        <f t="shared" si="53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54"/>
        <v>0</v>
      </c>
      <c r="D23" s="4">
        <f t="shared" si="49"/>
        <v>0</v>
      </c>
      <c r="E23" s="5">
        <f t="shared" si="50"/>
        <v>0</v>
      </c>
      <c r="F23" s="23" t="e">
        <f t="shared" si="51"/>
        <v>#DIV/0!</v>
      </c>
      <c r="G23" s="8" t="e">
        <f t="shared" si="52"/>
        <v>#DIV/0!</v>
      </c>
      <c r="H23" s="8" t="e">
        <f t="shared" si="53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7" t="s">
        <v>28</v>
      </c>
      <c r="U23" s="6"/>
      <c r="V23" s="10">
        <f>V21+V22</f>
        <v>3860000</v>
      </c>
      <c r="W23" s="18"/>
      <c r="X23" s="49"/>
      <c r="Y23" s="57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54"/>
        <v>0</v>
      </c>
      <c r="D24" s="4">
        <f t="shared" si="49"/>
        <v>0</v>
      </c>
      <c r="E24" s="5">
        <f t="shared" si="50"/>
        <v>0</v>
      </c>
      <c r="F24" s="8" t="e">
        <f t="shared" si="51"/>
        <v>#DIV/0!</v>
      </c>
      <c r="G24" s="8" t="e">
        <f t="shared" si="52"/>
        <v>#DIV/0!</v>
      </c>
      <c r="H24" s="8" t="e">
        <f t="shared" si="53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5" t="s">
        <v>21</v>
      </c>
      <c r="U24" s="40"/>
      <c r="V24" s="10">
        <f>V23*0.9</f>
        <v>3474000</v>
      </c>
      <c r="W24" s="14"/>
      <c r="X24" s="65"/>
      <c r="Y24" s="45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54"/>
        <v>0</v>
      </c>
      <c r="D25" s="4">
        <f t="shared" si="49"/>
        <v>0</v>
      </c>
      <c r="E25" s="5">
        <f t="shared" si="50"/>
        <v>0</v>
      </c>
      <c r="F25" s="8" t="e">
        <f t="shared" si="51"/>
        <v>#DIV/0!</v>
      </c>
      <c r="G25" s="8" t="e">
        <f t="shared" si="52"/>
        <v>#DIV/0!</v>
      </c>
      <c r="H25" s="8" t="e">
        <f t="shared" si="53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22</v>
      </c>
      <c r="U25" s="40"/>
      <c r="V25" s="35">
        <f>V23*0.8</f>
        <v>3088000</v>
      </c>
      <c r="W25" s="18"/>
      <c r="X25" s="49"/>
    </row>
    <row r="26" spans="1:26" ht="15.75" x14ac:dyDescent="0.25">
      <c r="T26" s="15" t="s">
        <v>23</v>
      </c>
      <c r="U26" s="40"/>
      <c r="V26" s="35">
        <f>V6*V20</f>
        <v>1080800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 t="s">
        <v>38</v>
      </c>
      <c r="R28" s="32"/>
      <c r="T28" s="68" t="s">
        <v>25</v>
      </c>
      <c r="U28" s="69"/>
      <c r="V28" s="70">
        <f>V23*0.025/12</f>
        <v>8041.666666666667</v>
      </c>
      <c r="W28" s="71"/>
      <c r="X28" s="58"/>
      <c r="Y28" s="6"/>
    </row>
    <row r="29" spans="1:26" ht="20.25" customHeight="1" thickBot="1" x14ac:dyDescent="0.3">
      <c r="G29" s="6"/>
      <c r="H29" s="6"/>
      <c r="P29" s="31" t="s">
        <v>39</v>
      </c>
      <c r="Q29" s="32" t="s">
        <v>40</v>
      </c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>
        <v>2680984</v>
      </c>
      <c r="R30" s="44" t="s">
        <v>41</v>
      </c>
    </row>
    <row r="31" spans="1:26" x14ac:dyDescent="0.25">
      <c r="X31" s="9"/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0" zoomScale="120" zoomScaleNormal="120" workbookViewId="0">
      <selection activeCell="O1" sqref="O1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P1" sqref="P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O1" sqref="O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7" zoomScaleNormal="100" workbookViewId="0">
      <selection activeCell="AD38" sqref="AD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X26" sqref="X26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Sheet5</vt:lpstr>
      <vt:lpstr>Sheet4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2024-10-14T09:07:00Z</dcterms:modified>
</cp:coreProperties>
</file>