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3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5" sheetId="40" r:id="rId8"/>
    <sheet name="Sheet4" sheetId="39" r:id="rId9"/>
    <sheet name="Sheet3" sheetId="31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4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P2"/>
  <c r="Q2" s="1"/>
  <c r="B2" s="1"/>
  <c r="J2"/>
  <c r="I2"/>
  <c r="E2"/>
  <c r="A2"/>
  <c r="F3" l="1"/>
  <c r="C3"/>
  <c r="F7"/>
  <c r="C7"/>
  <c r="F2"/>
  <c r="C2"/>
  <c r="F6"/>
  <c r="C6"/>
  <c r="F5"/>
  <c r="C5"/>
  <c r="F4"/>
  <c r="C4"/>
  <c r="F8"/>
  <c r="C8"/>
  <c r="J26" i="38"/>
  <c r="J25"/>
  <c r="J24"/>
  <c r="J16"/>
  <c r="J17"/>
  <c r="J18"/>
  <c r="J19"/>
  <c r="J20"/>
  <c r="J21"/>
  <c r="J22"/>
  <c r="J15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8" l="1"/>
  <c r="D8"/>
  <c r="H8" s="1"/>
  <c r="G5"/>
  <c r="D5"/>
  <c r="H5" s="1"/>
  <c r="G2"/>
  <c r="D2"/>
  <c r="H2" s="1"/>
  <c r="G3"/>
  <c r="D3"/>
  <c r="H3" s="1"/>
  <c r="G4"/>
  <c r="D4"/>
  <c r="H4" s="1"/>
  <c r="G6"/>
  <c r="D6"/>
  <c r="H6" s="1"/>
  <c r="G7"/>
  <c r="D7"/>
  <c r="H7" s="1"/>
  <c r="J23" i="38"/>
  <c r="J28"/>
  <c r="D9" i="4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L52" i="23"/>
  <c r="L54" s="1"/>
  <c r="L53"/>
  <c r="N19"/>
  <c r="P18"/>
  <c r="C23"/>
  <c r="O9"/>
  <c r="L28"/>
  <c r="L23"/>
  <c r="L24"/>
  <c r="L25"/>
  <c r="L26"/>
  <c r="L27"/>
  <c r="L31"/>
  <c r="L22"/>
  <c r="L10"/>
  <c r="L9"/>
  <c r="N9"/>
  <c r="M8"/>
  <c r="M7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C20" s="1"/>
  <c r="B20" s="1"/>
  <c r="C21" l="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<sst xmlns="http://schemas.openxmlformats.org/spreadsheetml/2006/main" count="163" uniqueCount="122">
  <si>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</si>
  <si>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</si>
  <si>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</si>
  <si>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</si>
  <si>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</si>
  <si>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</si>
  <si>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</si>
  <si>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</si>
  <si>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</si>
  <si>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</si>
  <si>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</si>
  <si>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</si>
  <si>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</si>
  <si>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</si>
  <si>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</si>
  <si>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</si>
  <si>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</si>
  <si>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</si>
  <si>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</si>
  <si>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</si>
  <si>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</si>
  <si>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</si>
  <si>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</si>
  <si>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</si>
  <si>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</si>
  <si>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</si>
  <si>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</si>
  <si>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</si>
  <si>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</si>
  <si>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</si>
  <si>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</si>
  <si>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</si>
  <si>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</si>
  <si>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</si>
  <si>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</si>
  <si>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</si>
  <si>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</si>
  <si>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</si>
  <si>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</si>
  <si>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</si>
  <si>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</si>
  <si>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</si>
  <si>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</si>
  <si>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</si>
  <si>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</si>
  <si>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</si>
  <si>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</si>
  <si>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</si>
  <si>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</si>
  <si>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</si>
  <si>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</si>
  <si>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</si>
  <si>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</si>
  <si>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</si>
  <si>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</si>
  <si>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</si>
  <si>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</si>
  <si>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</si>
  <si>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</si>
  <si>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</si>
  <si>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</si>
  <si>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</si>
  <si>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</si>
  <si>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</si>
  <si>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</si>
  <si>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</si>
  <si>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</si>
  <si>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</si>
  <si>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</si>
  <si>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</si>
  <si>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</si>
  <si>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</si>
  <si>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</si>
  <si>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</si>
  <si>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</si>
  <si>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</si>
  <si>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</si>
  <si>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</si>
  <si>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</si>
  <si>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</si>
  <si>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</si>
  <si>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</si>
  <si>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</si>
  <si>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</si>
  <si>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</si>
  <si>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</si>
  <si>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</si>
  <si>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</si>
  <si>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</si>
  <si>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</si>
  <si>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</si>
  <si>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</si>
  <si>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</si>
  <si>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</si>
  <si>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</si>
  <si>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</si>
  <si>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</si>
  <si>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</si>
  <si>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>rate on CA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</si>
  <si>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</si>
  <si>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</si>
  <si>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</si>
  <si>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</si>
  <si>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</si>
  <si>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</si>
  <si>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</si>
  <si>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</si>
  <si>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</si>
  <si>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</si>
  <si>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</si>
  <si>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</si>
  <si>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</si>
  <si>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</si>
  <si>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</si>
  <si>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</si>
  <si>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</si>
  <si>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Hall</t>
  </si>
  <si>
    <t>Kitchen</t>
  </si>
  <si>
    <t>Bed</t>
  </si>
  <si>
    <t>Toilet</t>
  </si>
  <si>
    <t>Toiet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</si>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</sst>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1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179294</xdr:rowOff>
    </xdr:from>
    <xdr:to>
      <xdr:col>8</xdr:col>
      <xdr:colOff>266700</xdr:colOff>
      <xdr:row>31</xdr:row>
      <xdr:rowOff>81803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9294"/>
          <a:ext cx="5107641" cy="58080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0</xdr:rowOff>
    </xdr:from>
    <xdr:to>
      <xdr:col>9</xdr:col>
      <xdr:colOff>390525</xdr:colOff>
      <xdr:row>31</xdr:row>
      <xdr:rowOff>28575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190500"/>
          <a:ext cx="5295900" cy="5743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9</xdr:col>
      <xdr:colOff>514350</xdr:colOff>
      <xdr:row>30</xdr:row>
      <xdr:rowOff>85725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0"/>
          <a:ext cx="5753100" cy="5800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85725</xdr:rowOff>
    </xdr:from>
    <xdr:to>
      <xdr:col>11</xdr:col>
      <xdr:colOff>161925</xdr:colOff>
      <xdr:row>28</xdr:row>
      <xdr:rowOff>28575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85725"/>
          <a:ext cx="6296025" cy="5276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11</xdr:col>
      <xdr:colOff>352425</xdr:colOff>
      <xdr:row>29</xdr:row>
      <xdr:rowOff>123825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0"/>
          <a:ext cx="6257925" cy="5648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31035</v>
      </c>
      <c r="F2" s="71"/>
      <c r="G2" s="135" t="s">
        <v>76</v>
      </c>
      <c r="H2" s="13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29000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29000</v>
      </c>
      <c r="D5" s="56" t="s">
        <v>61</v>
      </c>
      <c r="E5" s="57">
        <f>ROUND(C5/10.764,0)</f>
        <v>2694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5270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23730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0.11</v>
      </c>
      <c r="D8" s="98">
        <f>1-C8</f>
        <v>0.89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21120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26390</v>
      </c>
      <c r="D10" s="56" t="s">
        <v>61</v>
      </c>
      <c r="E10" s="57">
        <f>ROUND(C10/10.764,0)</f>
        <v>2452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49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1172000</v>
      </c>
      <c r="C17" s="71">
        <v>586</v>
      </c>
      <c r="D17" s="71"/>
      <c r="E17" s="71">
        <f>E10*C17</f>
        <v>1436872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topLeftCell="A6" workbookViewId="0">
      <selection activeCell="H31" sqref="H31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8"/>
  <sheetViews>
    <sheetView topLeftCell="C7" zoomScale="85" zoomScaleNormal="85" workbookViewId="0">
      <selection activeCell="I20" sqref="I20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7"/>
      <c r="O1" s="137"/>
    </row>
    <row r="2" spans="3:19">
      <c r="G2" s="137"/>
      <c r="O2" s="137"/>
    </row>
    <row r="3" spans="3:19">
      <c r="C3" s="138"/>
      <c r="D3" s="138"/>
      <c r="E3" s="138"/>
      <c r="F3" s="138"/>
      <c r="G3" s="130"/>
      <c r="H3" s="138"/>
      <c r="I3" s="138"/>
      <c r="J3" s="138"/>
      <c r="K3" s="138"/>
    </row>
    <row r="4" spans="3:19">
      <c r="C4" s="130"/>
      <c r="D4" s="130"/>
      <c r="E4" s="130"/>
      <c r="F4" s="130"/>
      <c r="G4" s="130"/>
      <c r="H4" s="130"/>
      <c r="I4" s="130"/>
      <c r="J4" s="130"/>
      <c r="K4" s="130"/>
      <c r="O4" s="71"/>
    </row>
    <row r="5" spans="3:19">
      <c r="C5" s="130"/>
      <c r="D5" s="130"/>
      <c r="E5" s="130"/>
      <c r="F5" s="130"/>
      <c r="G5" s="130"/>
      <c r="H5" s="130"/>
      <c r="I5" s="130"/>
      <c r="J5" s="130"/>
      <c r="K5" s="130"/>
      <c r="O5" s="71"/>
      <c r="R5" s="71"/>
      <c r="S5" s="71"/>
    </row>
    <row r="6" spans="3:19">
      <c r="C6" s="130"/>
      <c r="D6" s="130"/>
      <c r="E6" s="130"/>
      <c r="F6" s="130"/>
      <c r="G6" s="134"/>
      <c r="H6" s="134"/>
      <c r="I6" s="130"/>
      <c r="J6" s="130"/>
      <c r="K6" s="130"/>
      <c r="O6" s="71"/>
      <c r="R6" s="71"/>
      <c r="S6" s="71"/>
    </row>
    <row r="7" spans="3:19">
      <c r="C7" s="130"/>
      <c r="D7" s="130"/>
      <c r="E7" s="130"/>
      <c r="F7" s="130"/>
      <c r="G7" s="134"/>
      <c r="H7" s="134"/>
      <c r="I7" s="130"/>
      <c r="J7" s="130"/>
      <c r="K7" s="130"/>
      <c r="O7" s="71"/>
      <c r="R7" s="71"/>
      <c r="S7" s="71"/>
    </row>
    <row r="8" spans="3:19">
      <c r="C8" s="130"/>
      <c r="D8" s="130"/>
      <c r="E8" s="130"/>
      <c r="F8" s="130"/>
      <c r="G8" s="130"/>
      <c r="H8" s="138"/>
      <c r="I8" s="138"/>
      <c r="J8" s="138"/>
      <c r="K8" s="133"/>
      <c r="O8" s="71"/>
      <c r="R8" s="71"/>
      <c r="S8" s="71"/>
    </row>
    <row r="9" spans="3:19">
      <c r="C9" s="130"/>
      <c r="D9" s="130"/>
      <c r="E9" s="130"/>
      <c r="F9" s="130"/>
      <c r="G9" s="130"/>
      <c r="H9" s="130"/>
      <c r="I9" s="130"/>
      <c r="J9" s="130"/>
      <c r="K9" s="130"/>
      <c r="O9" s="71"/>
      <c r="R9" s="118"/>
      <c r="S9" s="71"/>
    </row>
    <row r="10" spans="3:19">
      <c r="C10" s="130"/>
      <c r="D10" s="130"/>
      <c r="E10" s="130"/>
      <c r="F10" s="130"/>
      <c r="G10" s="130"/>
      <c r="H10" s="130"/>
      <c r="I10" s="130"/>
      <c r="J10" s="131"/>
      <c r="K10" s="131"/>
      <c r="L10" s="115"/>
      <c r="M10" s="115"/>
      <c r="N10" s="115"/>
      <c r="O10" s="71"/>
      <c r="R10" s="118"/>
      <c r="S10" s="71"/>
    </row>
    <row r="11" spans="3:19">
      <c r="C11" s="130"/>
      <c r="D11" s="130"/>
      <c r="E11" s="130"/>
      <c r="F11" s="130"/>
      <c r="G11" s="130"/>
      <c r="H11" s="130"/>
      <c r="I11" s="130"/>
      <c r="J11" s="132"/>
      <c r="K11" s="132"/>
      <c r="L11" s="117"/>
      <c r="M11" s="116"/>
      <c r="N11" s="115"/>
      <c r="R11" s="118"/>
    </row>
    <row r="12" spans="3:19">
      <c r="C12" s="138"/>
      <c r="D12" s="138"/>
      <c r="E12" s="138"/>
      <c r="F12" s="133"/>
      <c r="G12" s="130"/>
      <c r="H12" s="130"/>
      <c r="I12" s="130"/>
      <c r="J12" s="131"/>
      <c r="K12" s="131"/>
      <c r="L12" s="115"/>
      <c r="M12" s="115"/>
      <c r="N12" s="115"/>
    </row>
    <row r="13" spans="3:19">
      <c r="C13" s="130"/>
      <c r="D13" s="130"/>
      <c r="E13" s="130"/>
      <c r="F13" s="130"/>
      <c r="G13" s="130"/>
      <c r="H13" s="130"/>
      <c r="I13" s="130"/>
      <c r="J13" s="131"/>
      <c r="K13" s="131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116</v>
      </c>
      <c r="H15">
        <v>10.5</v>
      </c>
      <c r="I15">
        <v>17.8</v>
      </c>
      <c r="J15">
        <f>H15*I15</f>
        <v>186.9</v>
      </c>
    </row>
    <row r="16" spans="3:19">
      <c r="G16" s="71" t="s">
        <v>117</v>
      </c>
      <c r="H16">
        <v>10.1</v>
      </c>
      <c r="I16">
        <v>8.1</v>
      </c>
      <c r="J16" s="71">
        <f t="shared" ref="J16:J22" si="0">H16*I16</f>
        <v>81.809999999999988</v>
      </c>
    </row>
    <row r="17" spans="7:19">
      <c r="G17" s="71" t="s">
        <v>119</v>
      </c>
      <c r="H17">
        <v>7.8</v>
      </c>
      <c r="I17">
        <v>3.2</v>
      </c>
      <c r="J17" s="71">
        <f t="shared" si="0"/>
        <v>24.96</v>
      </c>
    </row>
    <row r="18" spans="7:19">
      <c r="G18" s="71" t="s">
        <v>120</v>
      </c>
      <c r="H18">
        <v>3.4</v>
      </c>
      <c r="I18">
        <v>5.6</v>
      </c>
      <c r="J18" s="71">
        <f t="shared" si="0"/>
        <v>19.04</v>
      </c>
      <c r="S18" s="114"/>
    </row>
    <row r="19" spans="7:19">
      <c r="G19" s="71" t="s">
        <v>118</v>
      </c>
      <c r="H19">
        <v>10.1</v>
      </c>
      <c r="I19">
        <v>10.1</v>
      </c>
      <c r="J19" s="71">
        <f t="shared" si="0"/>
        <v>102.00999999999999</v>
      </c>
    </row>
    <row r="20" spans="7:19">
      <c r="G20" s="71" t="s">
        <v>118</v>
      </c>
      <c r="H20">
        <v>13.7</v>
      </c>
      <c r="I20">
        <v>10.9</v>
      </c>
      <c r="J20" s="71">
        <f t="shared" si="0"/>
        <v>149.32999999999998</v>
      </c>
    </row>
    <row r="21" spans="7:19">
      <c r="G21" s="71" t="s">
        <v>121</v>
      </c>
      <c r="H21">
        <v>9.1</v>
      </c>
      <c r="I21">
        <v>10.1</v>
      </c>
      <c r="J21" s="71">
        <f t="shared" si="0"/>
        <v>91.91</v>
      </c>
    </row>
    <row r="22" spans="7:19">
      <c r="G22" s="71" t="s">
        <v>121</v>
      </c>
      <c r="H22">
        <v>9.8000000000000007</v>
      </c>
      <c r="I22">
        <v>3.2</v>
      </c>
      <c r="J22" s="71">
        <f t="shared" si="0"/>
        <v>31.360000000000003</v>
      </c>
    </row>
    <row r="23" spans="7:19">
      <c r="J23">
        <f>SUM(J15:J22)</f>
        <v>687.31999999999994</v>
      </c>
    </row>
    <row r="24" spans="7:19">
      <c r="H24">
        <v>10.4</v>
      </c>
      <c r="I24">
        <v>6</v>
      </c>
      <c r="J24">
        <f>I24*H24</f>
        <v>62.400000000000006</v>
      </c>
    </row>
    <row r="25" spans="7:19">
      <c r="H25">
        <v>10.1</v>
      </c>
      <c r="I25">
        <v>6</v>
      </c>
      <c r="J25">
        <f>H25*I25</f>
        <v>60.599999999999994</v>
      </c>
    </row>
    <row r="26" spans="7:19">
      <c r="J26">
        <f>SUM(J24:J25)</f>
        <v>123</v>
      </c>
    </row>
    <row r="28" spans="7:19">
      <c r="J28">
        <f>J23+J26</f>
        <v>810.31999999999994</v>
      </c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9"/>
      <c r="L1" s="139"/>
      <c r="M1" s="139"/>
      <c r="N1" s="139"/>
      <c r="O1" s="139"/>
      <c r="P1" s="139"/>
      <c r="Q1" s="139"/>
      <c r="R1" s="13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4"/>
  <sheetViews>
    <sheetView tabSelected="1" workbookViewId="0">
      <selection activeCell="C12" sqref="C1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6">
      <c r="A1" s="11"/>
      <c r="B1" s="12"/>
      <c r="C1" s="13"/>
      <c r="D1" s="14"/>
      <c r="F1" s="74"/>
      <c r="G1" s="74"/>
    </row>
    <row r="2" spans="1:16">
      <c r="A2" s="15"/>
      <c r="C2" s="16" t="s">
        <v>97</v>
      </c>
      <c r="D2" s="17"/>
      <c r="F2" s="74"/>
      <c r="G2" s="74"/>
    </row>
    <row r="3" spans="1:16">
      <c r="A3" s="15" t="s">
        <v>13</v>
      </c>
      <c r="B3" s="18"/>
      <c r="C3" s="19">
        <v>3300</v>
      </c>
      <c r="D3" s="20" t="s">
        <v>98</v>
      </c>
      <c r="F3" s="74"/>
      <c r="G3" s="74"/>
      <c r="H3" s="74"/>
      <c r="I3" s="74"/>
    </row>
    <row r="4" spans="1:16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6" ht="16.5">
      <c r="A5" s="15" t="s">
        <v>15</v>
      </c>
      <c r="B5" s="18"/>
      <c r="C5" s="19">
        <f>C3-C4</f>
        <v>1300</v>
      </c>
      <c r="D5" s="22"/>
      <c r="F5" s="74"/>
      <c r="G5" s="74"/>
      <c r="H5" s="120"/>
      <c r="I5" s="74"/>
    </row>
    <row r="6" spans="1:16">
      <c r="A6" s="15" t="s">
        <v>16</v>
      </c>
      <c r="B6" s="18"/>
      <c r="C6" s="19">
        <f>C4</f>
        <v>2000</v>
      </c>
      <c r="D6" s="22"/>
      <c r="F6" s="74"/>
      <c r="G6" s="74"/>
    </row>
    <row r="7" spans="1:16">
      <c r="A7" s="15" t="s">
        <v>17</v>
      </c>
      <c r="B7" s="23"/>
      <c r="C7" s="24">
        <v>11</v>
      </c>
      <c r="D7" s="24"/>
      <c r="F7" s="74"/>
      <c r="G7" s="74"/>
      <c r="L7">
        <v>35.950000000000003</v>
      </c>
      <c r="M7">
        <f>L7*10.764</f>
        <v>386.9658</v>
      </c>
      <c r="N7">
        <v>387</v>
      </c>
    </row>
    <row r="8" spans="1:16">
      <c r="A8" s="15" t="s">
        <v>18</v>
      </c>
      <c r="B8" s="23"/>
      <c r="C8" s="24">
        <f>C9-C7</f>
        <v>49</v>
      </c>
      <c r="D8" s="24"/>
      <c r="F8" s="74"/>
      <c r="G8" s="74"/>
      <c r="L8">
        <v>3.6</v>
      </c>
      <c r="M8" s="71">
        <f>L8*10.764</f>
        <v>38.750399999999999</v>
      </c>
      <c r="N8">
        <v>39</v>
      </c>
    </row>
    <row r="9" spans="1:16">
      <c r="A9" s="15" t="s">
        <v>19</v>
      </c>
      <c r="B9" s="23"/>
      <c r="C9" s="24">
        <v>60</v>
      </c>
      <c r="D9" s="24"/>
      <c r="F9" s="74"/>
      <c r="G9" s="74"/>
      <c r="L9">
        <f>SUM(L7:L8)</f>
        <v>39.550000000000004</v>
      </c>
      <c r="N9">
        <f>SUM(N7:N8)</f>
        <v>426</v>
      </c>
      <c r="O9">
        <f>N9*1.1</f>
        <v>468.6</v>
      </c>
      <c r="P9">
        <v>469</v>
      </c>
    </row>
    <row r="10" spans="1:16" ht="30">
      <c r="A10" s="21" t="s">
        <v>20</v>
      </c>
      <c r="B10" s="23"/>
      <c r="C10" s="24">
        <f>90*C7/C9</f>
        <v>16.5</v>
      </c>
      <c r="D10" s="24"/>
      <c r="F10" s="74"/>
      <c r="G10" s="74"/>
      <c r="L10">
        <f>L9*10.764</f>
        <v>425.71620000000001</v>
      </c>
    </row>
    <row r="11" spans="1:16">
      <c r="A11" s="15"/>
      <c r="B11" s="25"/>
      <c r="C11" s="26">
        <f>C10%</f>
        <v>0.16500000000000001</v>
      </c>
      <c r="D11" s="26"/>
      <c r="F11" s="74"/>
      <c r="G11" s="74"/>
    </row>
    <row r="12" spans="1:16">
      <c r="A12" s="15" t="s">
        <v>21</v>
      </c>
      <c r="B12" s="18"/>
      <c r="C12" s="19">
        <f>C6*C11</f>
        <v>330</v>
      </c>
      <c r="D12" s="22"/>
      <c r="F12" s="74"/>
      <c r="G12" s="74"/>
    </row>
    <row r="13" spans="1:16">
      <c r="A13" s="15" t="s">
        <v>22</v>
      </c>
      <c r="B13" s="18"/>
      <c r="C13" s="19">
        <f>C6-C12</f>
        <v>1670</v>
      </c>
      <c r="D13" s="22"/>
      <c r="F13" s="74"/>
      <c r="G13" s="74"/>
    </row>
    <row r="14" spans="1:16">
      <c r="A14" s="15" t="s">
        <v>15</v>
      </c>
      <c r="B14" s="18"/>
      <c r="C14" s="19">
        <f>C5</f>
        <v>1300</v>
      </c>
      <c r="D14" s="22"/>
      <c r="F14" s="74"/>
      <c r="G14" s="74"/>
    </row>
    <row r="15" spans="1:16">
      <c r="B15" s="18"/>
      <c r="C15" s="19"/>
      <c r="D15" s="22"/>
      <c r="F15" s="74"/>
      <c r="G15" s="74"/>
    </row>
    <row r="16" spans="1:16">
      <c r="A16" s="27" t="s">
        <v>23</v>
      </c>
      <c r="B16" s="28"/>
      <c r="C16" s="20">
        <f>C14+C13</f>
        <v>2970</v>
      </c>
      <c r="D16" s="20"/>
      <c r="E16" s="60"/>
      <c r="F16" s="74"/>
      <c r="G16" s="74"/>
      <c r="H16" s="71"/>
    </row>
    <row r="17" spans="1:16">
      <c r="B17" s="23"/>
      <c r="C17" s="24"/>
      <c r="D17" s="24"/>
      <c r="F17" s="74"/>
      <c r="G17" s="74"/>
      <c r="H17" s="71"/>
      <c r="N17" s="10">
        <v>469</v>
      </c>
      <c r="P17">
        <v>31500</v>
      </c>
    </row>
    <row r="18" spans="1:16" ht="16.5">
      <c r="A18" s="27" t="s">
        <v>94</v>
      </c>
      <c r="B18" s="7"/>
      <c r="C18" s="72">
        <v>586</v>
      </c>
      <c r="D18" s="72"/>
      <c r="E18" s="73"/>
      <c r="F18" s="74"/>
      <c r="G18" s="74"/>
      <c r="H18" s="71"/>
      <c r="N18" s="10">
        <v>2926</v>
      </c>
      <c r="P18">
        <f>P17/10.764</f>
        <v>2926.4214046822744</v>
      </c>
    </row>
    <row r="19" spans="1:16">
      <c r="A19" s="15"/>
      <c r="B19" s="6"/>
      <c r="C19" s="29">
        <f>C18*C16</f>
        <v>1740420</v>
      </c>
      <c r="D19" s="74" t="s">
        <v>68</v>
      </c>
      <c r="E19" s="29"/>
      <c r="F19" s="74"/>
      <c r="G19" s="74"/>
      <c r="N19" s="10">
        <f>N18*N17</f>
        <v>1372294</v>
      </c>
    </row>
    <row r="20" spans="1:16">
      <c r="A20" s="15"/>
      <c r="B20" s="53">
        <f>C20*90%</f>
        <v>1488059.1</v>
      </c>
      <c r="C20" s="30">
        <f>C19*95%</f>
        <v>1653399</v>
      </c>
      <c r="D20" s="74" t="s">
        <v>24</v>
      </c>
      <c r="E20" s="30"/>
      <c r="F20" s="74"/>
      <c r="G20" s="74"/>
    </row>
    <row r="21" spans="1:16">
      <c r="A21" s="15"/>
      <c r="C21" s="30">
        <f>C19*80%</f>
        <v>1392336</v>
      </c>
      <c r="D21" s="74" t="s">
        <v>25</v>
      </c>
      <c r="E21" s="30"/>
      <c r="F21" s="74"/>
      <c r="G21" s="74"/>
    </row>
    <row r="22" spans="1:16">
      <c r="A22" s="15"/>
      <c r="F22" s="74"/>
      <c r="G22" s="74"/>
      <c r="L22">
        <f>K22*J22</f>
        <v>0</v>
      </c>
    </row>
    <row r="23" spans="1:16">
      <c r="A23" s="31" t="s">
        <v>26</v>
      </c>
      <c r="B23" s="32"/>
      <c r="C23" s="33">
        <f>C4*469</f>
        <v>938000</v>
      </c>
      <c r="D23" s="33">
        <f>D4*D18</f>
        <v>0</v>
      </c>
      <c r="L23" s="71">
        <f t="shared" ref="L23:L31" si="0">K23*J23</f>
        <v>0</v>
      </c>
    </row>
    <row r="24" spans="1:16">
      <c r="A24" s="15" t="s">
        <v>27</v>
      </c>
      <c r="L24" s="71">
        <f t="shared" si="0"/>
        <v>0</v>
      </c>
    </row>
    <row r="25" spans="1:16">
      <c r="A25" s="34" t="s">
        <v>28</v>
      </c>
      <c r="B25" s="16"/>
      <c r="C25" s="30">
        <f>C19*0.025/12</f>
        <v>3625.875</v>
      </c>
      <c r="D25" s="30"/>
      <c r="L25" s="71">
        <f t="shared" si="0"/>
        <v>0</v>
      </c>
    </row>
    <row r="26" spans="1:16">
      <c r="C26" s="30"/>
      <c r="D26" s="30"/>
      <c r="L26" s="71">
        <f t="shared" si="0"/>
        <v>0</v>
      </c>
    </row>
    <row r="27" spans="1:16">
      <c r="C27" s="30"/>
      <c r="D27" s="30"/>
      <c r="L27" s="71">
        <f t="shared" si="0"/>
        <v>0</v>
      </c>
    </row>
    <row r="28" spans="1:16">
      <c r="C28"/>
      <c r="D28"/>
      <c r="L28" s="71">
        <f>SUM(L22:L27)</f>
        <v>0</v>
      </c>
    </row>
    <row r="29" spans="1:16">
      <c r="C29"/>
      <c r="D29"/>
      <c r="L29" s="71"/>
    </row>
    <row r="30" spans="1:16">
      <c r="C30"/>
      <c r="D30"/>
      <c r="L30" s="71"/>
    </row>
    <row r="31" spans="1:16">
      <c r="C31"/>
      <c r="D31"/>
      <c r="J31">
        <v>10</v>
      </c>
      <c r="K31">
        <v>4</v>
      </c>
      <c r="L31" s="71">
        <f t="shared" si="0"/>
        <v>40</v>
      </c>
    </row>
    <row r="32" spans="1:16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40" t="s">
        <v>0</v>
      </c>
      <c r="B39" s="140" t="s">
        <v>99</v>
      </c>
      <c r="C39" s="140" t="s">
        <v>100</v>
      </c>
      <c r="D39" s="140" t="s">
        <v>101</v>
      </c>
      <c r="E39" s="121" t="s">
        <v>102</v>
      </c>
      <c r="F39" s="121" t="s">
        <v>104</v>
      </c>
      <c r="G39" s="121" t="s">
        <v>105</v>
      </c>
      <c r="H39" s="121" t="s">
        <v>106</v>
      </c>
      <c r="I39" s="121" t="s">
        <v>107</v>
      </c>
      <c r="J39" s="140" t="s">
        <v>110</v>
      </c>
      <c r="K39" s="140" t="s">
        <v>111</v>
      </c>
      <c r="L39" s="140" t="s">
        <v>112</v>
      </c>
      <c r="M39" s="140" t="s">
        <v>113</v>
      </c>
    </row>
    <row r="40" spans="1:13" ht="18">
      <c r="A40" s="141"/>
      <c r="B40" s="141"/>
      <c r="C40" s="141"/>
      <c r="D40" s="141"/>
      <c r="E40" s="122" t="s">
        <v>103</v>
      </c>
      <c r="F40" s="122" t="s">
        <v>103</v>
      </c>
      <c r="G40" s="122" t="s">
        <v>103</v>
      </c>
      <c r="H40" s="122" t="s">
        <v>103</v>
      </c>
      <c r="I40" s="122" t="s">
        <v>108</v>
      </c>
      <c r="J40" s="141"/>
      <c r="K40" s="141"/>
      <c r="L40" s="141"/>
      <c r="M40" s="141"/>
    </row>
    <row r="41" spans="1:13" ht="15.75" thickBot="1">
      <c r="A41" s="142"/>
      <c r="B41" s="142"/>
      <c r="C41" s="142"/>
      <c r="D41" s="142"/>
      <c r="E41" s="123"/>
      <c r="F41" s="123"/>
      <c r="G41" s="123"/>
      <c r="H41" s="123"/>
      <c r="I41" s="124" t="s">
        <v>109</v>
      </c>
      <c r="J41" s="142"/>
      <c r="K41" s="142"/>
      <c r="L41" s="142"/>
      <c r="M41" s="142"/>
    </row>
    <row r="42" spans="1:13" ht="15.75" thickBot="1">
      <c r="A42" s="125">
        <v>10</v>
      </c>
      <c r="B42" s="126">
        <v>302</v>
      </c>
      <c r="C42" s="126">
        <v>3</v>
      </c>
      <c r="D42" s="126" t="s">
        <v>114</v>
      </c>
      <c r="E42" s="126">
        <v>387</v>
      </c>
      <c r="F42" s="126">
        <v>39</v>
      </c>
      <c r="G42" s="126">
        <v>426</v>
      </c>
      <c r="H42" s="126">
        <v>469</v>
      </c>
      <c r="I42" s="127">
        <v>4700</v>
      </c>
      <c r="J42" s="129">
        <v>2002200</v>
      </c>
      <c r="K42" s="128">
        <v>1902090</v>
      </c>
      <c r="L42" s="128">
        <v>1601760</v>
      </c>
      <c r="M42" s="127">
        <v>4000</v>
      </c>
    </row>
    <row r="46" spans="1:13">
      <c r="A46" s="35"/>
    </row>
    <row r="50" spans="1:13">
      <c r="K50" s="71" t="s">
        <v>115</v>
      </c>
      <c r="L50" s="10">
        <v>426</v>
      </c>
    </row>
    <row r="51" spans="1:13">
      <c r="K51" s="71" t="s">
        <v>67</v>
      </c>
      <c r="L51" s="10">
        <v>4700</v>
      </c>
    </row>
    <row r="52" spans="1:13">
      <c r="K52" s="71" t="s">
        <v>68</v>
      </c>
      <c r="L52" s="10">
        <f>L51*L50</f>
        <v>2002200</v>
      </c>
    </row>
    <row r="53" spans="1:13">
      <c r="K53" s="71" t="s">
        <v>24</v>
      </c>
      <c r="L53" s="60">
        <f>L52*95%</f>
        <v>1902090</v>
      </c>
      <c r="M53" s="60"/>
    </row>
    <row r="54" spans="1:13">
      <c r="K54" s="71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N4" sqref="N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902.77777777777794</v>
      </c>
      <c r="C2" s="4">
        <f t="shared" ref="C2:C8" si="2">B2*1.2</f>
        <v>1083.3333333333335</v>
      </c>
      <c r="D2" s="4">
        <f t="shared" ref="D2:D8" si="3">C2*1.2</f>
        <v>1300.0000000000002</v>
      </c>
      <c r="E2" s="5">
        <f t="shared" ref="E2:E8" si="4">R2</f>
        <v>7500000</v>
      </c>
      <c r="F2" s="4">
        <f t="shared" ref="F2:F8" si="5">ROUND((E2/B2),0)</f>
        <v>8308</v>
      </c>
      <c r="G2" s="4">
        <f t="shared" ref="G2:G8" si="6">ROUND((E2/C2),0)</f>
        <v>6923</v>
      </c>
      <c r="H2" s="4">
        <f t="shared" ref="H2:H8" si="7">ROUND((E2/D2),0)</f>
        <v>5769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1300</v>
      </c>
      <c r="P2" s="71">
        <f t="shared" ref="P2:P4" si="10">O2/1.2</f>
        <v>1083.3333333333335</v>
      </c>
      <c r="Q2" s="71">
        <f t="shared" ref="Q2:Q8" si="11">P2/1.2</f>
        <v>902.77777777777794</v>
      </c>
      <c r="R2" s="2">
        <v>7500000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850</v>
      </c>
      <c r="C3" s="4">
        <f t="shared" si="2"/>
        <v>1020</v>
      </c>
      <c r="D3" s="4">
        <f t="shared" si="3"/>
        <v>1224</v>
      </c>
      <c r="E3" s="5">
        <f t="shared" si="4"/>
        <v>5000000</v>
      </c>
      <c r="F3" s="4">
        <f t="shared" si="5"/>
        <v>5882</v>
      </c>
      <c r="G3" s="4">
        <f t="shared" si="6"/>
        <v>4902</v>
      </c>
      <c r="H3" s="4">
        <f t="shared" si="7"/>
        <v>4085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v>850</v>
      </c>
      <c r="R3" s="2">
        <v>5000000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625</v>
      </c>
      <c r="C4" s="4">
        <f t="shared" si="2"/>
        <v>750</v>
      </c>
      <c r="D4" s="4">
        <f t="shared" si="3"/>
        <v>900</v>
      </c>
      <c r="E4" s="5">
        <f t="shared" si="4"/>
        <v>4200000</v>
      </c>
      <c r="F4" s="4">
        <f t="shared" si="5"/>
        <v>6720</v>
      </c>
      <c r="G4" s="4">
        <f t="shared" si="6"/>
        <v>5600</v>
      </c>
      <c r="H4" s="4">
        <f t="shared" si="7"/>
        <v>4667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900</v>
      </c>
      <c r="P4" s="71">
        <f t="shared" si="10"/>
        <v>750</v>
      </c>
      <c r="Q4" s="71">
        <f t="shared" si="11"/>
        <v>625</v>
      </c>
      <c r="R4" s="2">
        <v>4200000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" si="12"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ref="A9:A17" si="13">N9</f>
        <v>0</v>
      </c>
      <c r="B9" s="4">
        <f t="shared" ref="B9:B17" si="14">Q9</f>
        <v>0</v>
      </c>
      <c r="C9" s="4">
        <f t="shared" ref="C9:C17" si="15">B9*1.2</f>
        <v>0</v>
      </c>
      <c r="D9" s="4">
        <f t="shared" ref="D9:D17" si="16">C9*1.2</f>
        <v>0</v>
      </c>
      <c r="E9" s="5">
        <f t="shared" ref="E9:E17" si="17">R9</f>
        <v>0</v>
      </c>
      <c r="F9" s="4" t="e">
        <f t="shared" ref="F9:F17" si="18">ROUND((E9/B9),0)</f>
        <v>#DIV/0!</v>
      </c>
      <c r="G9" s="4" t="e">
        <f t="shared" ref="G9:G17" si="19">ROUND((E9/C9),0)</f>
        <v>#DIV/0!</v>
      </c>
      <c r="H9" s="4" t="e">
        <f t="shared" ref="H9:H17" si="20">ROUND((E9/D9),0)</f>
        <v>#DIV/0!</v>
      </c>
      <c r="I9" s="4">
        <f t="shared" ref="I9:I17" si="21">T9</f>
        <v>0</v>
      </c>
      <c r="J9" s="4">
        <f t="shared" ref="J9:J17" si="22">U9</f>
        <v>0</v>
      </c>
      <c r="K9" s="71"/>
      <c r="L9" s="71"/>
      <c r="M9" s="71"/>
      <c r="N9" s="71"/>
      <c r="O9" s="71">
        <v>0</v>
      </c>
      <c r="P9" s="71">
        <f t="shared" ref="P9" si="23">O9/1.2</f>
        <v>0</v>
      </c>
      <c r="Q9" s="71">
        <f t="shared" ref="Q9:Q17" si="24">P9/1.2</f>
        <v>0</v>
      </c>
      <c r="R9" s="2">
        <v>0</v>
      </c>
      <c r="S9" s="2"/>
      <c r="T9" s="2"/>
    </row>
    <row r="10" spans="1:35">
      <c r="A10" s="4">
        <f t="shared" si="13"/>
        <v>0</v>
      </c>
      <c r="B10" s="4">
        <f t="shared" si="14"/>
        <v>0</v>
      </c>
      <c r="C10" s="4">
        <f t="shared" si="15"/>
        <v>0</v>
      </c>
      <c r="D10" s="4">
        <f t="shared" si="16"/>
        <v>0</v>
      </c>
      <c r="E10" s="5">
        <f t="shared" si="17"/>
        <v>0</v>
      </c>
      <c r="F10" s="4" t="e">
        <f t="shared" si="18"/>
        <v>#DIV/0!</v>
      </c>
      <c r="G10" s="4" t="e">
        <f t="shared" si="19"/>
        <v>#DIV/0!</v>
      </c>
      <c r="H10" s="4" t="e">
        <f t="shared" si="20"/>
        <v>#DIV/0!</v>
      </c>
      <c r="I10" s="4">
        <f t="shared" si="21"/>
        <v>0</v>
      </c>
      <c r="J10" s="4">
        <f t="shared" si="2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4"/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6"/>
        <v>0</v>
      </c>
      <c r="E11" s="5">
        <f t="shared" si="17"/>
        <v>0</v>
      </c>
      <c r="F11" s="4" t="e">
        <f t="shared" si="18"/>
        <v>#DIV/0!</v>
      </c>
      <c r="G11" s="4" t="e">
        <f t="shared" si="19"/>
        <v>#DIV/0!</v>
      </c>
      <c r="H11" s="4" t="e">
        <f t="shared" si="20"/>
        <v>#DIV/0!</v>
      </c>
      <c r="I11" s="4">
        <f t="shared" si="21"/>
        <v>0</v>
      </c>
      <c r="J11" s="4">
        <f t="shared" si="22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K12" s="71"/>
      <c r="L12" s="71"/>
      <c r="M12" s="71"/>
      <c r="N12" s="71"/>
      <c r="O12" s="71">
        <v>0</v>
      </c>
      <c r="P12" s="71">
        <f t="shared" ref="P12:P13" si="25">O12/1.2</f>
        <v>0</v>
      </c>
      <c r="Q12" s="71">
        <f t="shared" si="24"/>
        <v>0</v>
      </c>
      <c r="R12" s="2">
        <v>0</v>
      </c>
      <c r="S12" s="2"/>
      <c r="V12" s="68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K13" s="71"/>
      <c r="L13" s="71"/>
      <c r="M13" s="71"/>
      <c r="N13" s="71"/>
      <c r="O13" s="71">
        <v>0</v>
      </c>
      <c r="P13" s="71">
        <f t="shared" si="25"/>
        <v>0</v>
      </c>
      <c r="Q13" s="71">
        <f t="shared" si="24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24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K15" s="71"/>
      <c r="L15" s="71"/>
      <c r="M15" s="71"/>
      <c r="N15" s="71"/>
      <c r="O15" s="71">
        <v>0</v>
      </c>
      <c r="P15" s="71">
        <f t="shared" ref="P15" si="26">O15/1.2</f>
        <v>0</v>
      </c>
      <c r="Q15" s="71">
        <f t="shared" si="24"/>
        <v>0</v>
      </c>
      <c r="R15" s="2">
        <v>0</v>
      </c>
      <c r="S15" s="2"/>
    </row>
    <row r="16" spans="1:35">
      <c r="A16" s="4">
        <f t="shared" si="13"/>
        <v>0</v>
      </c>
      <c r="B16" s="4">
        <f t="shared" si="14"/>
        <v>0</v>
      </c>
      <c r="C16" s="4">
        <f t="shared" si="15"/>
        <v>0</v>
      </c>
      <c r="D16" s="4">
        <f t="shared" si="16"/>
        <v>0</v>
      </c>
      <c r="E16" s="5">
        <f t="shared" si="17"/>
        <v>0</v>
      </c>
      <c r="F16" s="4" t="e">
        <f t="shared" si="18"/>
        <v>#DIV/0!</v>
      </c>
      <c r="G16" s="4" t="e">
        <f t="shared" si="19"/>
        <v>#DIV/0!</v>
      </c>
      <c r="H16" s="4" t="e">
        <f t="shared" si="20"/>
        <v>#DIV/0!</v>
      </c>
      <c r="I16" s="4">
        <f t="shared" si="21"/>
        <v>0</v>
      </c>
      <c r="J16" s="4">
        <f t="shared" si="22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24"/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2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24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27">N19</f>
        <v>0</v>
      </c>
      <c r="B19" s="4">
        <f t="shared" ref="B19" si="28">Q19</f>
        <v>0</v>
      </c>
      <c r="C19" s="4">
        <f t="shared" ref="C19" si="29">B19*1.2</f>
        <v>0</v>
      </c>
      <c r="D19" s="4">
        <f t="shared" ref="D19" si="30">C19*1.2</f>
        <v>0</v>
      </c>
      <c r="E19" s="5">
        <f t="shared" ref="E19" si="31">R19</f>
        <v>0</v>
      </c>
      <c r="F19" s="4" t="e">
        <f t="shared" ref="F19" si="32">ROUND((E19/B19),0)</f>
        <v>#DIV/0!</v>
      </c>
      <c r="G19" s="4" t="e">
        <f t="shared" ref="G19" si="33">ROUND((E19/C19),0)</f>
        <v>#DIV/0!</v>
      </c>
      <c r="H19" s="4" t="e">
        <f t="shared" ref="H19" si="34">ROUND((E19/D19),0)</f>
        <v>#DIV/0!</v>
      </c>
      <c r="I19" s="4">
        <f t="shared" ref="I19:J19" si="35">T19</f>
        <v>0</v>
      </c>
      <c r="J19" s="4">
        <f t="shared" si="35"/>
        <v>0</v>
      </c>
      <c r="O19" s="71">
        <v>0</v>
      </c>
      <c r="P19" s="71">
        <f>O19/1.2</f>
        <v>0</v>
      </c>
      <c r="Q19" s="71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opLeftCell="A7" zoomScale="130" zoomScaleNormal="130" workbookViewId="0">
      <selection activeCell="J25" sqref="J2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5" sqref="I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J5" sqref="J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Sheet5</vt:lpstr>
      <vt:lpstr>Sheet4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2024-10-09T07:07:12Z</dcterms:modified>
</cp:coreProperties>
</file>