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hetan\Desktop\Shree Mateshwari Aangan\"/>
    </mc:Choice>
  </mc:AlternateContent>
  <bookViews>
    <workbookView xWindow="0" yWindow="0" windowWidth="20490" windowHeight="7755" tabRatio="451"/>
  </bookViews>
  <sheets>
    <sheet name="Wing_A" sheetId="110" r:id="rId1"/>
    <sheet name="Wing_B" sheetId="124" r:id="rId2"/>
    <sheet name="Wing_C" sheetId="152" r:id="rId3"/>
    <sheet name="IGR_1" sheetId="125" r:id="rId4"/>
    <sheet name="Sheet13" sheetId="133" r:id="rId5"/>
    <sheet name="Sheet30" sheetId="150" r:id="rId6"/>
    <sheet name="Sheet14" sheetId="134" r:id="rId7"/>
    <sheet name="Sheet15" sheetId="135" r:id="rId8"/>
    <sheet name="Sheet31" sheetId="151" r:id="rId9"/>
    <sheet name="Sheet16" sheetId="136" r:id="rId10"/>
    <sheet name="Sheet17" sheetId="137" r:id="rId11"/>
    <sheet name="Sheet18" sheetId="138" r:id="rId12"/>
    <sheet name="Sheet19" sheetId="139" r:id="rId13"/>
    <sheet name="Sheet20" sheetId="140" r:id="rId14"/>
    <sheet name="Sheet21" sheetId="141" r:id="rId15"/>
    <sheet name="Sheet22" sheetId="142" r:id="rId16"/>
    <sheet name="Sheet23" sheetId="143" r:id="rId17"/>
    <sheet name="Sheet24" sheetId="144" r:id="rId18"/>
    <sheet name="Sheet25" sheetId="145" r:id="rId19"/>
    <sheet name="Sheet26" sheetId="146" r:id="rId20"/>
    <sheet name="Sheet27" sheetId="147" r:id="rId21"/>
    <sheet name="Sheet28" sheetId="148" r:id="rId22"/>
    <sheet name="Sheet29" sheetId="149" r:id="rId23"/>
    <sheet name="Sheet6" sheetId="126" r:id="rId24"/>
    <sheet name="Sheet7" sheetId="127" r:id="rId25"/>
    <sheet name="Sheet8" sheetId="128" r:id="rId26"/>
    <sheet name="Sheet9" sheetId="129" r:id="rId27"/>
    <sheet name="Sheet10" sheetId="130" r:id="rId28"/>
    <sheet name="Sheet11" sheetId="131" r:id="rId29"/>
    <sheet name="Sheet12" sheetId="132" r:id="rId30"/>
    <sheet name="RERA" sheetId="73" r:id="rId31"/>
    <sheet name="Floor Plan" sheetId="111" r:id="rId32"/>
    <sheet name="IGR" sheetId="115" r:id="rId33"/>
    <sheet name="Sheet1" sheetId="121" r:id="rId34"/>
    <sheet name="Listing1" sheetId="118" r:id="rId35"/>
    <sheet name="Listing2" sheetId="117" r:id="rId36"/>
    <sheet name="Listing3" sheetId="119" r:id="rId37"/>
    <sheet name="Sheet3" sheetId="123" r:id="rId38"/>
    <sheet name="Sheet2" sheetId="122" r:id="rId39"/>
    <sheet name="Listing4" sheetId="120" r:id="rId40"/>
  </sheets>
  <definedNames>
    <definedName name="_xlnm._FilterDatabase" localSheetId="30" hidden="1">RERA!#REF!</definedName>
    <definedName name="_xlnm._FilterDatabase" localSheetId="0" hidden="1">Wing_A!#REF!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82" i="110" l="1"/>
  <c r="G81" i="110"/>
  <c r="G80" i="110"/>
  <c r="F81" i="110"/>
  <c r="F82" i="110"/>
  <c r="F80" i="110"/>
  <c r="F77" i="110"/>
  <c r="J73" i="110"/>
  <c r="J74" i="110"/>
  <c r="J72" i="110"/>
  <c r="I73" i="110"/>
  <c r="I74" i="110"/>
  <c r="I72" i="110"/>
  <c r="J75" i="110"/>
  <c r="I75" i="110"/>
  <c r="H75" i="110"/>
  <c r="F76" i="110"/>
  <c r="E76" i="110"/>
  <c r="I61" i="110"/>
  <c r="H61" i="110"/>
  <c r="M54" i="110"/>
  <c r="K54" i="110"/>
  <c r="L54" i="110"/>
  <c r="I54" i="110"/>
  <c r="H54" i="110"/>
  <c r="F54" i="110"/>
  <c r="E54" i="110"/>
  <c r="N42" i="110" l="1"/>
  <c r="N45" i="110"/>
  <c r="N46" i="110"/>
  <c r="N49" i="110"/>
  <c r="N31" i="110"/>
  <c r="N32" i="110"/>
  <c r="N36" i="110"/>
  <c r="M41" i="110"/>
  <c r="M42" i="110"/>
  <c r="M45" i="110"/>
  <c r="M46" i="110"/>
  <c r="M49" i="110"/>
  <c r="M31" i="110"/>
  <c r="M32" i="110"/>
  <c r="M36" i="110"/>
  <c r="L49" i="110"/>
  <c r="L31" i="110"/>
  <c r="L32" i="110"/>
  <c r="L33" i="110"/>
  <c r="L36" i="110"/>
  <c r="L37" i="110"/>
  <c r="K51" i="110"/>
  <c r="N51" i="110" s="1"/>
  <c r="K52" i="110"/>
  <c r="N52" i="110" s="1"/>
  <c r="K53" i="110"/>
  <c r="N53" i="110" s="1"/>
  <c r="K39" i="110"/>
  <c r="M39" i="110" s="1"/>
  <c r="K40" i="110"/>
  <c r="L40" i="110" s="1"/>
  <c r="K41" i="110"/>
  <c r="N41" i="110" s="1"/>
  <c r="K42" i="110"/>
  <c r="L42" i="110" s="1"/>
  <c r="K43" i="110"/>
  <c r="L43" i="110" s="1"/>
  <c r="K44" i="110"/>
  <c r="L44" i="110" s="1"/>
  <c r="K45" i="110"/>
  <c r="L45" i="110" s="1"/>
  <c r="K46" i="110"/>
  <c r="L46" i="110" s="1"/>
  <c r="K47" i="110"/>
  <c r="L47" i="110" s="1"/>
  <c r="K48" i="110"/>
  <c r="L48" i="110" s="1"/>
  <c r="K49" i="110"/>
  <c r="K50" i="110"/>
  <c r="N50" i="110" s="1"/>
  <c r="K22" i="110"/>
  <c r="K23" i="110"/>
  <c r="K24" i="110"/>
  <c r="K25" i="110"/>
  <c r="K26" i="110"/>
  <c r="K27" i="110"/>
  <c r="K28" i="110"/>
  <c r="K29" i="110"/>
  <c r="K30" i="110"/>
  <c r="N30" i="110" s="1"/>
  <c r="K31" i="110"/>
  <c r="K32" i="110"/>
  <c r="K33" i="110"/>
  <c r="N33" i="110" s="1"/>
  <c r="K34" i="110"/>
  <c r="L34" i="110" s="1"/>
  <c r="K35" i="110"/>
  <c r="M35" i="110" s="1"/>
  <c r="K36" i="110"/>
  <c r="K37" i="110"/>
  <c r="N37" i="110" s="1"/>
  <c r="K38" i="110"/>
  <c r="L38" i="110" s="1"/>
  <c r="K3" i="110"/>
  <c r="K4" i="110"/>
  <c r="K5" i="110"/>
  <c r="K6" i="110"/>
  <c r="K7" i="110"/>
  <c r="K8" i="110"/>
  <c r="K9" i="110"/>
  <c r="K10" i="110"/>
  <c r="K11" i="110"/>
  <c r="K12" i="110"/>
  <c r="K13" i="110"/>
  <c r="K14" i="110"/>
  <c r="K15" i="110"/>
  <c r="K16" i="110"/>
  <c r="K17" i="110"/>
  <c r="K18" i="110"/>
  <c r="K19" i="110"/>
  <c r="K20" i="110"/>
  <c r="K21" i="110"/>
  <c r="H3" i="152"/>
  <c r="H4" i="152"/>
  <c r="H5" i="152"/>
  <c r="H2" i="152"/>
  <c r="M16" i="152"/>
  <c r="N16" i="152" s="1"/>
  <c r="K16" i="152"/>
  <c r="I16" i="152"/>
  <c r="O16" i="152" s="1"/>
  <c r="M15" i="152"/>
  <c r="N15" i="152" s="1"/>
  <c r="K15" i="152"/>
  <c r="I15" i="152"/>
  <c r="M14" i="152"/>
  <c r="N14" i="152" s="1"/>
  <c r="K14" i="152"/>
  <c r="I14" i="152"/>
  <c r="M13" i="152"/>
  <c r="K13" i="152"/>
  <c r="I13" i="152"/>
  <c r="H3" i="124"/>
  <c r="H4" i="124"/>
  <c r="H5" i="124"/>
  <c r="H6" i="124"/>
  <c r="H7" i="124"/>
  <c r="H8" i="124"/>
  <c r="H9" i="124"/>
  <c r="H2" i="124"/>
  <c r="M23" i="124"/>
  <c r="M24" i="124"/>
  <c r="M25" i="124"/>
  <c r="M22" i="124"/>
  <c r="L24" i="124"/>
  <c r="L25" i="124"/>
  <c r="L22" i="124"/>
  <c r="I29" i="124"/>
  <c r="I30" i="124"/>
  <c r="I31" i="124"/>
  <c r="I28" i="124"/>
  <c r="H31" i="124"/>
  <c r="F31" i="124"/>
  <c r="H30" i="124"/>
  <c r="F30" i="124"/>
  <c r="H29" i="124"/>
  <c r="F29" i="124"/>
  <c r="H28" i="124"/>
  <c r="F28" i="124"/>
  <c r="K23" i="124"/>
  <c r="K24" i="124"/>
  <c r="K25" i="124"/>
  <c r="K22" i="124"/>
  <c r="H48" i="110"/>
  <c r="H49" i="110"/>
  <c r="H50" i="110"/>
  <c r="H51" i="110"/>
  <c r="H52" i="110"/>
  <c r="H53" i="110"/>
  <c r="H34" i="110"/>
  <c r="H35" i="110"/>
  <c r="H36" i="110"/>
  <c r="H37" i="110"/>
  <c r="H38" i="110"/>
  <c r="H39" i="110"/>
  <c r="H40" i="110"/>
  <c r="H41" i="110"/>
  <c r="H42" i="110"/>
  <c r="H43" i="110"/>
  <c r="H44" i="110"/>
  <c r="H45" i="110"/>
  <c r="H46" i="110"/>
  <c r="H47" i="110"/>
  <c r="H17" i="110"/>
  <c r="H18" i="110"/>
  <c r="H19" i="110"/>
  <c r="H20" i="110"/>
  <c r="H21" i="110"/>
  <c r="H22" i="110"/>
  <c r="H23" i="110"/>
  <c r="H24" i="110"/>
  <c r="H25" i="110"/>
  <c r="H26" i="110"/>
  <c r="H27" i="110"/>
  <c r="H28" i="110"/>
  <c r="H29" i="110"/>
  <c r="H30" i="110"/>
  <c r="H31" i="110"/>
  <c r="H32" i="110"/>
  <c r="H33" i="110"/>
  <c r="H3" i="110"/>
  <c r="H4" i="110"/>
  <c r="H5" i="110"/>
  <c r="H6" i="110"/>
  <c r="H7" i="110"/>
  <c r="H8" i="110"/>
  <c r="H9" i="110"/>
  <c r="H10" i="110"/>
  <c r="H11" i="110"/>
  <c r="H12" i="110"/>
  <c r="H13" i="110"/>
  <c r="H14" i="110"/>
  <c r="H15" i="110"/>
  <c r="H16" i="110"/>
  <c r="H2" i="110"/>
  <c r="K67" i="110"/>
  <c r="L67" i="110" s="1"/>
  <c r="K68" i="110"/>
  <c r="L68" i="110" s="1"/>
  <c r="K69" i="110"/>
  <c r="L69" i="110" s="1"/>
  <c r="K66" i="110"/>
  <c r="L66" i="110" s="1"/>
  <c r="F6" i="152"/>
  <c r="E6" i="152"/>
  <c r="K5" i="152"/>
  <c r="I4" i="152"/>
  <c r="K3" i="152"/>
  <c r="P2" i="152"/>
  <c r="Q2" i="152" s="1"/>
  <c r="R2" i="152" s="1"/>
  <c r="I25" i="124"/>
  <c r="F25" i="124"/>
  <c r="I24" i="124"/>
  <c r="F24" i="124"/>
  <c r="I23" i="124"/>
  <c r="F23" i="124"/>
  <c r="I22" i="124"/>
  <c r="F22" i="124"/>
  <c r="F10" i="124"/>
  <c r="E10" i="124"/>
  <c r="K9" i="124"/>
  <c r="K8" i="124"/>
  <c r="K7" i="124"/>
  <c r="K6" i="124"/>
  <c r="K5" i="124"/>
  <c r="I4" i="124"/>
  <c r="K3" i="124"/>
  <c r="L3" i="124" s="1"/>
  <c r="L52" i="110" l="1"/>
  <c r="M52" i="110"/>
  <c r="L53" i="110"/>
  <c r="M53" i="110"/>
  <c r="L51" i="110"/>
  <c r="M51" i="110"/>
  <c r="L50" i="110"/>
  <c r="M50" i="110"/>
  <c r="N39" i="110"/>
  <c r="N35" i="110"/>
  <c r="L39" i="110"/>
  <c r="L35" i="110"/>
  <c r="M38" i="110"/>
  <c r="M34" i="110"/>
  <c r="N38" i="110"/>
  <c r="N34" i="110"/>
  <c r="L41" i="110"/>
  <c r="M37" i="110"/>
  <c r="M33" i="110"/>
  <c r="M48" i="110"/>
  <c r="M44" i="110"/>
  <c r="N48" i="110"/>
  <c r="N44" i="110"/>
  <c r="M40" i="110"/>
  <c r="M47" i="110"/>
  <c r="M43" i="110"/>
  <c r="N40" i="110"/>
  <c r="N47" i="110"/>
  <c r="N43" i="110"/>
  <c r="L30" i="110"/>
  <c r="M30" i="110"/>
  <c r="O15" i="152"/>
  <c r="O13" i="152"/>
  <c r="O14" i="152"/>
  <c r="K4" i="152"/>
  <c r="N4" i="152" s="1"/>
  <c r="I2" i="152"/>
  <c r="M6" i="124"/>
  <c r="N6" i="124"/>
  <c r="I6" i="124"/>
  <c r="K4" i="124"/>
  <c r="M4" i="124" s="1"/>
  <c r="L5" i="152"/>
  <c r="N5" i="152"/>
  <c r="M5" i="152"/>
  <c r="L3" i="152"/>
  <c r="M3" i="152"/>
  <c r="N3" i="152"/>
  <c r="H6" i="152"/>
  <c r="H7" i="152" s="1"/>
  <c r="K2" i="152"/>
  <c r="I3" i="152"/>
  <c r="I5" i="152"/>
  <c r="M4" i="152"/>
  <c r="M8" i="124"/>
  <c r="N8" i="124"/>
  <c r="I8" i="124"/>
  <c r="M5" i="124"/>
  <c r="N5" i="124"/>
  <c r="L5" i="124"/>
  <c r="N7" i="124"/>
  <c r="M7" i="124"/>
  <c r="L7" i="124"/>
  <c r="N3" i="124"/>
  <c r="M3" i="124"/>
  <c r="N9" i="124"/>
  <c r="M9" i="124"/>
  <c r="L9" i="124"/>
  <c r="P2" i="124"/>
  <c r="Q2" i="124" s="1"/>
  <c r="R2" i="124" s="1"/>
  <c r="K2" i="124"/>
  <c r="H10" i="124"/>
  <c r="H11" i="124" s="1"/>
  <c r="I2" i="124"/>
  <c r="I3" i="124"/>
  <c r="I5" i="124"/>
  <c r="L6" i="124"/>
  <c r="I7" i="124"/>
  <c r="L8" i="124"/>
  <c r="I9" i="124"/>
  <c r="I48" i="110"/>
  <c r="I45" i="110"/>
  <c r="I46" i="110"/>
  <c r="I47" i="110"/>
  <c r="I49" i="110"/>
  <c r="I50" i="110"/>
  <c r="I51" i="110"/>
  <c r="I52" i="110"/>
  <c r="I53" i="110"/>
  <c r="I38" i="110"/>
  <c r="I39" i="110"/>
  <c r="I40" i="110"/>
  <c r="I41" i="110"/>
  <c r="I42" i="110"/>
  <c r="I43" i="110"/>
  <c r="I44" i="110"/>
  <c r="I30" i="110"/>
  <c r="I31" i="110"/>
  <c r="I32" i="110"/>
  <c r="I33" i="110"/>
  <c r="I34" i="110"/>
  <c r="I35" i="110"/>
  <c r="I36" i="110"/>
  <c r="I37" i="110"/>
  <c r="L4" i="152" l="1"/>
  <c r="I6" i="152"/>
  <c r="I7" i="152" s="1"/>
  <c r="N4" i="124"/>
  <c r="L4" i="124"/>
  <c r="M2" i="152"/>
  <c r="M6" i="152" s="1"/>
  <c r="L2" i="152"/>
  <c r="K6" i="152"/>
  <c r="K7" i="152" s="1"/>
  <c r="N2" i="152"/>
  <c r="I10" i="124"/>
  <c r="I11" i="124" s="1"/>
  <c r="K10" i="124"/>
  <c r="K11" i="124" s="1"/>
  <c r="L2" i="124"/>
  <c r="N2" i="124"/>
  <c r="M2" i="124"/>
  <c r="M10" i="124" s="1"/>
  <c r="I67" i="110"/>
  <c r="I68" i="110"/>
  <c r="I69" i="110"/>
  <c r="F67" i="110"/>
  <c r="F68" i="110"/>
  <c r="F69" i="110"/>
  <c r="M69" i="110" s="1"/>
  <c r="F66" i="110"/>
  <c r="M66" i="110" s="1"/>
  <c r="I66" i="110"/>
  <c r="L10" i="124" l="1"/>
  <c r="L6" i="152"/>
  <c r="M68" i="110"/>
  <c r="M67" i="110"/>
  <c r="F21" i="125"/>
  <c r="F26" i="115" l="1"/>
  <c r="I25" i="110" l="1"/>
  <c r="I27" i="110"/>
  <c r="I29" i="110"/>
  <c r="L29" i="110" l="1"/>
  <c r="L25" i="110"/>
  <c r="I28" i="110"/>
  <c r="I26" i="110"/>
  <c r="M28" i="110"/>
  <c r="N28" i="110"/>
  <c r="L28" i="110"/>
  <c r="L26" i="110"/>
  <c r="N26" i="110"/>
  <c r="M26" i="110"/>
  <c r="M25" i="110"/>
  <c r="I14" i="110"/>
  <c r="I15" i="110"/>
  <c r="I16" i="110"/>
  <c r="I17" i="110"/>
  <c r="I18" i="110"/>
  <c r="I19" i="110"/>
  <c r="I20" i="110"/>
  <c r="I21" i="110"/>
  <c r="I22" i="110"/>
  <c r="I23" i="110"/>
  <c r="I9" i="110"/>
  <c r="I10" i="110"/>
  <c r="I11" i="110"/>
  <c r="I12" i="110"/>
  <c r="I13" i="110"/>
  <c r="I3" i="110"/>
  <c r="I4" i="110"/>
  <c r="I5" i="110"/>
  <c r="I6" i="110"/>
  <c r="I7" i="110"/>
  <c r="I8" i="110"/>
  <c r="O4" i="115"/>
  <c r="N25" i="110" l="1"/>
  <c r="N29" i="110"/>
  <c r="M29" i="110"/>
  <c r="L24" i="110"/>
  <c r="M24" i="110"/>
  <c r="N24" i="110"/>
  <c r="N27" i="110"/>
  <c r="M27" i="110"/>
  <c r="L27" i="110"/>
  <c r="I24" i="110"/>
  <c r="K2" i="110" l="1"/>
  <c r="P2" i="110"/>
  <c r="Q2" i="110" s="1"/>
  <c r="R2" i="110" s="1"/>
  <c r="P4" i="115" l="1"/>
  <c r="I2" i="110"/>
  <c r="I55" i="110" l="1"/>
  <c r="L2" i="110"/>
  <c r="N2" i="110"/>
  <c r="M2" i="110"/>
  <c r="N3" i="110" l="1"/>
  <c r="M3" i="110"/>
  <c r="L3" i="110"/>
  <c r="L4" i="110" l="1"/>
  <c r="N4" i="110"/>
  <c r="M4" i="110"/>
  <c r="N5" i="110" l="1"/>
  <c r="M5" i="110"/>
  <c r="L5" i="110"/>
  <c r="N6" i="110" l="1"/>
  <c r="L6" i="110"/>
  <c r="M6" i="110"/>
  <c r="N7" i="110" l="1"/>
  <c r="M7" i="110"/>
  <c r="L7" i="110"/>
  <c r="N8" i="110" l="1"/>
  <c r="L8" i="110"/>
  <c r="M8" i="110"/>
  <c r="N9" i="110" l="1"/>
  <c r="M9" i="110"/>
  <c r="L9" i="110"/>
  <c r="N13" i="110" l="1"/>
  <c r="N10" i="110"/>
  <c r="L10" i="110"/>
  <c r="M10" i="110"/>
  <c r="M13" i="110" l="1"/>
  <c r="L13" i="110"/>
  <c r="N11" i="110"/>
  <c r="M11" i="110"/>
  <c r="L11" i="110"/>
  <c r="N14" i="110" l="1"/>
  <c r="M14" i="110"/>
  <c r="L14" i="110"/>
  <c r="L15" i="110" l="1"/>
  <c r="N15" i="110"/>
  <c r="M15" i="110"/>
  <c r="N12" i="110"/>
  <c r="L12" i="110"/>
  <c r="M12" i="110"/>
  <c r="M16" i="110" l="1"/>
  <c r="N16" i="110"/>
  <c r="L16" i="110"/>
  <c r="M17" i="110" l="1"/>
  <c r="N17" i="110"/>
  <c r="L17" i="110"/>
  <c r="M18" i="110" l="1"/>
  <c r="N18" i="110"/>
  <c r="L18" i="110"/>
  <c r="N19" i="110" l="1"/>
  <c r="M19" i="110"/>
  <c r="L19" i="110"/>
  <c r="N20" i="110" l="1"/>
  <c r="M20" i="110"/>
  <c r="L20" i="110"/>
  <c r="L21" i="110" l="1"/>
  <c r="M21" i="110"/>
  <c r="N21" i="110"/>
  <c r="L22" i="110" l="1"/>
  <c r="M22" i="110"/>
  <c r="N22" i="110"/>
  <c r="K55" i="110" l="1"/>
  <c r="M23" i="110"/>
  <c r="N23" i="110"/>
  <c r="L23" i="110"/>
</calcChain>
</file>

<file path=xl/sharedStrings.xml><?xml version="1.0" encoding="utf-8"?>
<sst xmlns="http://schemas.openxmlformats.org/spreadsheetml/2006/main" count="202" uniqueCount="87">
  <si>
    <t>Sr. No.</t>
  </si>
  <si>
    <t>Floor No.</t>
  </si>
  <si>
    <t>Total</t>
  </si>
  <si>
    <t xml:space="preserve">  Flat No.</t>
  </si>
  <si>
    <t>Comp.</t>
  </si>
  <si>
    <t xml:space="preserve">Total Area in 
Sq. Ft. 
</t>
  </si>
  <si>
    <t xml:space="preserve">As per RERA Carpet Area in 
Sq. Ft. 
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</si>
  <si>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</si>
  <si>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</si>
  <si>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</si>
  <si>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</si>
  <si>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t xml:space="preserve">As per Plan Balcony  Area in 
Sq. Ft. 
</t>
  </si>
  <si>
    <r>
      <t xml:space="preserve">  Carpet 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</si>
  <si>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Built up Area in 
Sq. Ft. ( 10% ) 
</t>
  </si>
  <si>
    <t>CA</t>
  </si>
  <si>
    <t>in Sq.Ft</t>
  </si>
  <si>
    <t xml:space="preserve"> Total  CA in Sq.Ft</t>
  </si>
  <si>
    <t>2BHK</t>
  </si>
  <si>
    <t>Bal</t>
  </si>
  <si>
    <t xml:space="preserve">Open Terrace </t>
  </si>
  <si>
    <t>OT 40%</t>
  </si>
  <si>
    <t>B-101</t>
  </si>
  <si>
    <t>B-102</t>
  </si>
  <si>
    <t>B-103</t>
  </si>
  <si>
    <t>B-104</t>
  </si>
  <si>
    <t>A-101</t>
  </si>
  <si>
    <t>A-102</t>
  </si>
  <si>
    <t>A-103</t>
  </si>
  <si>
    <t>A-104</t>
  </si>
  <si>
    <t>A-201</t>
  </si>
  <si>
    <t>A-202</t>
  </si>
  <si>
    <t>A-203</t>
  </si>
  <si>
    <t>A-204</t>
  </si>
  <si>
    <t>A-301</t>
  </si>
  <si>
    <t>A-302</t>
  </si>
  <si>
    <t>A-303</t>
  </si>
  <si>
    <t>A-304</t>
  </si>
  <si>
    <t>A-401</t>
  </si>
  <si>
    <t>A-402</t>
  </si>
  <si>
    <t>A-403</t>
  </si>
  <si>
    <t>A-404</t>
  </si>
  <si>
    <t>A-501</t>
  </si>
  <si>
    <t>A-502</t>
  </si>
  <si>
    <t>A-503</t>
  </si>
  <si>
    <t>A-504</t>
  </si>
  <si>
    <t>A-601</t>
  </si>
  <si>
    <t>A-602</t>
  </si>
  <si>
    <t>A-603</t>
  </si>
  <si>
    <t>A-604</t>
  </si>
  <si>
    <t>A-701</t>
  </si>
  <si>
    <t>A-702</t>
  </si>
  <si>
    <t>A-703</t>
  </si>
  <si>
    <t>A-704</t>
  </si>
  <si>
    <t>A-801</t>
  </si>
  <si>
    <t>A-802</t>
  </si>
  <si>
    <t>A-803</t>
  </si>
  <si>
    <t>A-804</t>
  </si>
  <si>
    <t>A-901</t>
  </si>
  <si>
    <t>A-902</t>
  </si>
  <si>
    <t>A-903</t>
  </si>
  <si>
    <t>A-904</t>
  </si>
  <si>
    <t>A-1001</t>
  </si>
  <si>
    <t>A-1002</t>
  </si>
  <si>
    <t>A-1003</t>
  </si>
  <si>
    <t>A-1004</t>
  </si>
  <si>
    <t>A-1101</t>
  </si>
  <si>
    <t>A-1102</t>
  </si>
  <si>
    <t>A-1103</t>
  </si>
  <si>
    <t>A-1104</t>
  </si>
  <si>
    <t>A-1201</t>
  </si>
  <si>
    <t>A-1202</t>
  </si>
  <si>
    <t>A-1203</t>
  </si>
  <si>
    <t>A-1204</t>
  </si>
  <si>
    <t>A-1301</t>
  </si>
  <si>
    <t>A-1302</t>
  </si>
  <si>
    <t>A-1303</t>
  </si>
  <si>
    <t>A-1304</t>
  </si>
  <si>
    <t>B-201</t>
  </si>
  <si>
    <t>B-202</t>
  </si>
  <si>
    <t>B-203</t>
  </si>
  <si>
    <t>B-204</t>
  </si>
  <si>
    <t>Open Terrace Area 40%  in Sq.Ft</t>
  </si>
  <si>
    <t>C-101</t>
  </si>
  <si>
    <t>C-102</t>
  </si>
  <si>
    <t>C-103</t>
  </si>
  <si>
    <t>C-104</t>
  </si>
  <si>
    <t>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</si>
</sst>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(* #,##0.00_);_(* \(#,##0.00\);_(* &quot;-&quot;??_);_(@_)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164" fontId="1" fillId="0" borderId="0" xfId="3" applyFont="1"/>
    <xf numFmtId="164" fontId="1" fillId="0" borderId="0" xfId="0" applyNumberFormat="1" applyFont="1"/>
    <xf numFmtId="0" fontId="0" fillId="2" borderId="8" xfId="0" applyFill="1" applyBorder="1"/>
    <xf numFmtId="0" fontId="0" fillId="2" borderId="9" xfId="0" applyFill="1" applyBorder="1"/>
    <xf numFmtId="0" fontId="3" fillId="2" borderId="3" xfId="0" applyFont="1" applyFill="1" applyBorder="1" applyAlignment="1">
      <alignment horizontal="left" vertical="top" wrapText="1"/>
    </xf>
    <xf numFmtId="164" fontId="0" fillId="0" borderId="0" xfId="3" applyFont="1"/>
    <xf numFmtId="0" fontId="3" fillId="3" borderId="3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7" fillId="4" borderId="1" xfId="0" applyFont="1" applyFill="1" applyBorder="1" applyAlignment="1">
      <alignment horizontal="center"/>
    </xf>
    <xf numFmtId="0" fontId="7" fillId="0" borderId="7" xfId="0" applyFont="1" applyBorder="1" applyAlignment="1">
      <alignment horizontal="center"/>
    </xf>
    <xf numFmtId="1" fontId="5" fillId="0" borderId="6" xfId="2" applyNumberFormat="1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0" fillId="4" borderId="0" xfId="0" applyFont="1" applyFill="1"/>
    <xf numFmtId="0" fontId="0" fillId="0" borderId="0" xfId="0" applyFont="1"/>
    <xf numFmtId="0" fontId="0" fillId="0" borderId="0" xfId="0" applyFont="1" applyFill="1"/>
    <xf numFmtId="0" fontId="9" fillId="0" borderId="0" xfId="0" applyFont="1"/>
    <xf numFmtId="164" fontId="9" fillId="0" borderId="0" xfId="0" applyNumberFormat="1" applyFont="1"/>
    <xf numFmtId="164" fontId="0" fillId="0" borderId="0" xfId="0" applyNumberFormat="1" applyFont="1"/>
    <xf numFmtId="0" fontId="6" fillId="0" borderId="1" xfId="0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/>
    </xf>
    <xf numFmtId="1" fontId="8" fillId="0" borderId="6" xfId="0" applyNumberFormat="1" applyFont="1" applyFill="1" applyBorder="1" applyAlignment="1">
      <alignment horizontal="center"/>
    </xf>
    <xf numFmtId="1" fontId="7" fillId="0" borderId="6" xfId="0" applyNumberFormat="1" applyFont="1" applyFill="1" applyBorder="1" applyAlignment="1">
      <alignment horizontal="center" vertical="center" wrapText="1"/>
    </xf>
    <xf numFmtId="0" fontId="2" fillId="0" borderId="0" xfId="0" applyFont="1"/>
    <xf numFmtId="0" fontId="3" fillId="2" borderId="10" xfId="0" applyFont="1" applyFill="1" applyBorder="1" applyAlignment="1">
      <alignment horizontal="left" vertical="top" wrapText="1"/>
    </xf>
    <xf numFmtId="1" fontId="7" fillId="0" borderId="1" xfId="0" applyNumberFormat="1" applyFont="1" applyFill="1" applyBorder="1" applyAlignment="1">
      <alignment horizontal="center" vertical="center" wrapText="1"/>
    </xf>
    <xf numFmtId="1" fontId="7" fillId="0" borderId="1" xfId="2" applyNumberFormat="1" applyFont="1" applyFill="1" applyBorder="1" applyAlignment="1">
      <alignment horizontal="center" vertical="top" wrapText="1"/>
    </xf>
    <xf numFmtId="164" fontId="0" fillId="0" borderId="0" xfId="3" applyFont="1" applyFill="1"/>
    <xf numFmtId="1" fontId="0" fillId="0" borderId="0" xfId="0" applyNumberFormat="1" applyFont="1"/>
    <xf numFmtId="0" fontId="0" fillId="0" borderId="0" xfId="0" applyFont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ill="1"/>
    <xf numFmtId="0" fontId="9" fillId="0" borderId="0" xfId="0" applyFont="1" applyFill="1"/>
    <xf numFmtId="1" fontId="7" fillId="0" borderId="1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1" fontId="0" fillId="0" borderId="0" xfId="0" applyNumberFormat="1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6" fillId="0" borderId="1" xfId="0" applyFont="1" applyFill="1" applyBorder="1" applyAlignment="1">
      <alignment vertical="center" wrapText="1"/>
    </xf>
    <xf numFmtId="164" fontId="7" fillId="0" borderId="1" xfId="3" applyFont="1" applyFill="1" applyBorder="1" applyAlignment="1">
      <alignment vertical="center" wrapText="1"/>
    </xf>
    <xf numFmtId="164" fontId="8" fillId="0" borderId="6" xfId="3" applyFont="1" applyFill="1" applyBorder="1" applyAlignment="1">
      <alignment vertical="center" wrapText="1"/>
    </xf>
    <xf numFmtId="164" fontId="0" fillId="0" borderId="0" xfId="3" applyFont="1" applyFill="1" applyAlignment="1"/>
    <xf numFmtId="0" fontId="0" fillId="0" borderId="0" xfId="0" applyFont="1" applyFill="1" applyAlignment="1"/>
    <xf numFmtId="0" fontId="0" fillId="0" borderId="0" xfId="0" applyFont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7" fillId="0" borderId="12" xfId="0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7" fillId="4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1" fontId="0" fillId="0" borderId="1" xfId="0" applyNumberFormat="1" applyFont="1" applyFill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9" fontId="2" fillId="0" borderId="0" xfId="0" applyNumberFormat="1" applyFont="1" applyFill="1" applyAlignment="1">
      <alignment horizontal="center"/>
    </xf>
    <xf numFmtId="0" fontId="0" fillId="0" borderId="0" xfId="0" applyFont="1" applyAlignment="1">
      <alignment horizontal="center"/>
    </xf>
    <xf numFmtId="0" fontId="4" fillId="0" borderId="14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2" fillId="0" borderId="0" xfId="0" applyFont="1" applyFill="1"/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198783</xdr:colOff>
      <xdr:row>0</xdr:row>
      <xdr:rowOff>82935</xdr:rowOff>
    </xdr:from>
    <xdr:to>
      <xdr:col>6</xdr:col>
      <xdr:colOff>320540</xdr:colOff>
      <xdr:row>17</xdr:row>
      <xdr:rowOff>117366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783" y="82935"/>
          <a:ext cx="4080844" cy="32729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228539</xdr:colOff>
      <xdr:row>0</xdr:row>
      <xdr:rowOff>66675</xdr:rowOff>
    </xdr:from>
    <xdr:to>
      <xdr:col>8</xdr:col>
      <xdr:colOff>28574</xdr:colOff>
      <xdr:row>26</xdr:row>
      <xdr:rowOff>85725</xdr:rowOff>
    </xdr:to>
    <xdr:pic>
      <xdr:nvPicPr>
        <xdr:cNvPr id="2" name="Picture 1" descr="a14bcb31-12bd-4809-8d17-ee8a49b64f4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39" y="66675"/>
          <a:ext cx="4676835" cy="4972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138</xdr:row>
      <xdr:rowOff>171450</xdr:rowOff>
    </xdr:from>
    <xdr:to>
      <xdr:col>19</xdr:col>
      <xdr:colOff>38100</xdr:colOff>
      <xdr:row>148</xdr:row>
      <xdr:rowOff>152400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150</xdr:row>
      <xdr:rowOff>161925</xdr:rowOff>
    </xdr:from>
    <xdr:to>
      <xdr:col>19</xdr:col>
      <xdr:colOff>9525</xdr:colOff>
      <xdr:row>159</xdr:row>
      <xdr:rowOff>161925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133350</xdr:rowOff>
    </xdr:from>
    <xdr:to>
      <xdr:col>19</xdr:col>
      <xdr:colOff>9525</xdr:colOff>
      <xdr:row>171</xdr:row>
      <xdr:rowOff>95250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19</xdr:col>
      <xdr:colOff>57150</xdr:colOff>
      <xdr:row>182</xdr:row>
      <xdr:rowOff>9525</xdr:rowOff>
    </xdr:to>
    <xdr:pic>
      <xdr:nvPicPr>
        <xdr:cNvPr id="1333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184</xdr:row>
      <xdr:rowOff>9525</xdr:rowOff>
    </xdr:from>
    <xdr:to>
      <xdr:col>19</xdr:col>
      <xdr:colOff>66675</xdr:colOff>
      <xdr:row>194</xdr:row>
      <xdr:rowOff>161925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51955</xdr:colOff>
      <xdr:row>1</xdr:row>
      <xdr:rowOff>121227</xdr:rowOff>
    </xdr:from>
    <xdr:to>
      <xdr:col>14</xdr:col>
      <xdr:colOff>554182</xdr:colOff>
      <xdr:row>35</xdr:row>
      <xdr:rowOff>173181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955" y="363682"/>
          <a:ext cx="8988136" cy="66328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6</xdr:row>
      <xdr:rowOff>76201</xdr:rowOff>
    </xdr:from>
    <xdr:to>
      <xdr:col>7</xdr:col>
      <xdr:colOff>323851</xdr:colOff>
      <xdr:row>27</xdr:row>
      <xdr:rowOff>105573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1219201"/>
          <a:ext cx="4495800" cy="40298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70583</xdr:colOff>
      <xdr:row>0</xdr:row>
      <xdr:rowOff>57150</xdr:rowOff>
    </xdr:from>
    <xdr:to>
      <xdr:col>8</xdr:col>
      <xdr:colOff>52704</xdr:colOff>
      <xdr:row>23</xdr:row>
      <xdr:rowOff>170800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583" y="57150"/>
          <a:ext cx="5404044" cy="44951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1</xdr:row>
      <xdr:rowOff>19050</xdr:rowOff>
    </xdr:from>
    <xdr:to>
      <xdr:col>8</xdr:col>
      <xdr:colOff>466726</xdr:colOff>
      <xdr:row>20</xdr:row>
      <xdr:rowOff>161370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209550"/>
          <a:ext cx="5257800" cy="376182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76200</xdr:rowOff>
    </xdr:from>
    <xdr:to>
      <xdr:col>9</xdr:col>
      <xdr:colOff>581025</xdr:colOff>
      <xdr:row>19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6200"/>
          <a:ext cx="5724525" cy="3552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76200</xdr:rowOff>
    </xdr:from>
    <xdr:to>
      <xdr:col>9</xdr:col>
      <xdr:colOff>428625</xdr:colOff>
      <xdr:row>20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6700"/>
          <a:ext cx="5734050" cy="37242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85725</xdr:rowOff>
    </xdr:from>
    <xdr:to>
      <xdr:col>10</xdr:col>
      <xdr:colOff>133350</xdr:colOff>
      <xdr:row>20</xdr:row>
      <xdr:rowOff>47625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76225"/>
          <a:ext cx="5734050" cy="3581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2"/>
  <sheetViews>
    <sheetView tabSelected="1" topLeftCell="B73" zoomScale="145" zoomScaleNormal="145" workbookViewId="0">
      <selection activeCell="I79" sqref="I79"/>
    </sheetView>
  </sheetViews>
  <sheetFormatPr defaultRowHeight="15"/>
  <cols>
    <col min="1" max="1" width="4.7109375" style="22" customWidth="1"/>
    <col min="2" max="2" width="6.85546875" style="23" customWidth="1"/>
    <col min="3" max="3" width="7.140625" style="23" customWidth="1"/>
    <col min="4" max="4" width="9" style="23" customWidth="1"/>
    <col min="5" max="5" width="11.28515625" style="23" customWidth="1"/>
    <col min="6" max="6" width="17.85546875" style="23" customWidth="1"/>
    <col min="7" max="7" width="10.5703125" style="23" customWidth="1"/>
    <col min="8" max="8" width="11.85546875" style="23" customWidth="1"/>
    <col min="9" max="9" width="11.7109375" style="24" customWidth="1"/>
    <col min="10" max="10" width="16.140625" style="24" customWidth="1"/>
    <col min="11" max="11" width="15.85546875" style="52" customWidth="1"/>
    <col min="12" max="12" width="17.140625" style="52" customWidth="1"/>
    <col min="13" max="13" width="16.42578125" style="52" customWidth="1"/>
    <col min="14" max="14" width="18.7109375" style="45" customWidth="1"/>
    <col min="15" max="15" width="9.140625" style="1"/>
    <col min="16" max="16" width="15.140625" style="1" bestFit="1" customWidth="1"/>
    <col min="17" max="17" width="15.28515625" style="1" customWidth="1"/>
    <col min="18" max="18" width="10.85546875" style="1" customWidth="1"/>
    <col min="19" max="16384" width="9.140625" style="1"/>
  </cols>
  <sheetData>
    <row r="1" spans="1:18" ht="54" customHeight="1">
      <c r="A1" s="13" t="s">
        <v>0</v>
      </c>
      <c r="B1" s="14" t="s">
        <v>3</v>
      </c>
      <c r="C1" s="14" t="s">
        <v>1</v>
      </c>
      <c r="D1" s="14" t="s">
        <v>4</v>
      </c>
      <c r="E1" s="15" t="s">
        <v>6</v>
      </c>
      <c r="F1" s="15" t="s">
        <v>11</v>
      </c>
      <c r="G1" s="19" t="s">
        <v>81</v>
      </c>
      <c r="H1" s="19" t="s">
        <v>5</v>
      </c>
      <c r="I1" s="28" t="s">
        <v>13</v>
      </c>
      <c r="J1" s="28" t="s">
        <v>12</v>
      </c>
      <c r="K1" s="48" t="s">
        <v>7</v>
      </c>
      <c r="L1" s="48" t="s">
        <v>8</v>
      </c>
      <c r="M1" s="48" t="s">
        <v>9</v>
      </c>
      <c r="N1" s="28" t="s">
        <v>10</v>
      </c>
    </row>
    <row r="2" spans="1:18">
      <c r="A2" s="16">
        <v>1</v>
      </c>
      <c r="B2" s="21" t="s">
        <v>25</v>
      </c>
      <c r="C2" s="17">
        <v>1</v>
      </c>
      <c r="D2" s="20" t="s">
        <v>17</v>
      </c>
      <c r="E2" s="20">
        <v>621</v>
      </c>
      <c r="F2" s="20">
        <v>88</v>
      </c>
      <c r="G2" s="68">
        <v>148</v>
      </c>
      <c r="H2" s="69">
        <f>E2+F2+G2</f>
        <v>857</v>
      </c>
      <c r="I2" s="29">
        <f t="shared" ref="I2:I28" si="0">H2*1.1</f>
        <v>942.7</v>
      </c>
      <c r="J2" s="34">
        <v>4900</v>
      </c>
      <c r="K2" s="49">
        <f t="shared" ref="K2:K53" si="1">J2*H2</f>
        <v>4199300</v>
      </c>
      <c r="L2" s="49">
        <f t="shared" ref="L2:L5" si="2">K2*0.95</f>
        <v>3989335</v>
      </c>
      <c r="M2" s="49">
        <f t="shared" ref="M2:M5" si="3">K2*0.8</f>
        <v>3359440</v>
      </c>
      <c r="N2" s="35">
        <f t="shared" ref="N2:N5" si="4">MROUND((K2*0.025/12),500)</f>
        <v>8500</v>
      </c>
      <c r="P2" s="2">
        <f>H2*1.35</f>
        <v>1156.95</v>
      </c>
      <c r="Q2" s="3">
        <f>P2*6600</f>
        <v>7635870</v>
      </c>
      <c r="R2" s="3">
        <f>Q2/H2</f>
        <v>8910</v>
      </c>
    </row>
    <row r="3" spans="1:18">
      <c r="A3" s="16">
        <v>2</v>
      </c>
      <c r="B3" s="21" t="s">
        <v>26</v>
      </c>
      <c r="C3" s="17">
        <v>1</v>
      </c>
      <c r="D3" s="20" t="s">
        <v>17</v>
      </c>
      <c r="E3" s="20">
        <v>621</v>
      </c>
      <c r="F3" s="20">
        <v>88</v>
      </c>
      <c r="G3" s="68">
        <v>119</v>
      </c>
      <c r="H3" s="69">
        <f t="shared" ref="H3:H53" si="5">E3+F3+G3</f>
        <v>828</v>
      </c>
      <c r="I3" s="29">
        <f t="shared" si="0"/>
        <v>910.80000000000007</v>
      </c>
      <c r="J3" s="34">
        <v>4900</v>
      </c>
      <c r="K3" s="49">
        <f t="shared" si="1"/>
        <v>4057200</v>
      </c>
      <c r="L3" s="49">
        <f t="shared" si="2"/>
        <v>3854340</v>
      </c>
      <c r="M3" s="49">
        <f t="shared" si="3"/>
        <v>3245760</v>
      </c>
      <c r="N3" s="35">
        <f t="shared" si="4"/>
        <v>8500</v>
      </c>
      <c r="P3" s="3"/>
      <c r="Q3" s="3"/>
    </row>
    <row r="4" spans="1:18">
      <c r="A4" s="16">
        <v>3</v>
      </c>
      <c r="B4" s="21" t="s">
        <v>27</v>
      </c>
      <c r="C4" s="17">
        <v>1</v>
      </c>
      <c r="D4" s="20" t="s">
        <v>17</v>
      </c>
      <c r="E4" s="20">
        <v>618</v>
      </c>
      <c r="F4" s="20">
        <v>114</v>
      </c>
      <c r="G4" s="68">
        <v>75</v>
      </c>
      <c r="H4" s="69">
        <f t="shared" si="5"/>
        <v>807</v>
      </c>
      <c r="I4" s="29">
        <f t="shared" si="0"/>
        <v>887.7</v>
      </c>
      <c r="J4" s="34">
        <v>4900</v>
      </c>
      <c r="K4" s="49">
        <f t="shared" si="1"/>
        <v>3954300</v>
      </c>
      <c r="L4" s="49">
        <f t="shared" si="2"/>
        <v>3756585</v>
      </c>
      <c r="M4" s="49">
        <f t="shared" si="3"/>
        <v>3163440</v>
      </c>
      <c r="N4" s="35">
        <f t="shared" si="4"/>
        <v>8000</v>
      </c>
      <c r="P4" s="3"/>
      <c r="Q4" s="3"/>
    </row>
    <row r="5" spans="1:18">
      <c r="A5" s="16">
        <v>4</v>
      </c>
      <c r="B5" s="21" t="s">
        <v>28</v>
      </c>
      <c r="C5" s="17">
        <v>1</v>
      </c>
      <c r="D5" s="20" t="s">
        <v>17</v>
      </c>
      <c r="E5" s="20">
        <v>628</v>
      </c>
      <c r="F5" s="20">
        <v>114</v>
      </c>
      <c r="G5" s="68">
        <v>137</v>
      </c>
      <c r="H5" s="69">
        <f t="shared" si="5"/>
        <v>879</v>
      </c>
      <c r="I5" s="29">
        <f t="shared" si="0"/>
        <v>966.90000000000009</v>
      </c>
      <c r="J5" s="34">
        <v>4900</v>
      </c>
      <c r="K5" s="49">
        <f t="shared" si="1"/>
        <v>4307100</v>
      </c>
      <c r="L5" s="49">
        <f t="shared" si="2"/>
        <v>4091745</v>
      </c>
      <c r="M5" s="49">
        <f t="shared" si="3"/>
        <v>3445680</v>
      </c>
      <c r="N5" s="35">
        <f t="shared" si="4"/>
        <v>9000</v>
      </c>
      <c r="P5" s="3"/>
      <c r="Q5" s="3"/>
    </row>
    <row r="6" spans="1:18">
      <c r="A6" s="16">
        <v>5</v>
      </c>
      <c r="B6" s="21" t="s">
        <v>29</v>
      </c>
      <c r="C6" s="17">
        <v>2</v>
      </c>
      <c r="D6" s="20" t="s">
        <v>17</v>
      </c>
      <c r="E6" s="20">
        <v>621</v>
      </c>
      <c r="F6" s="20">
        <v>88</v>
      </c>
      <c r="G6" s="68"/>
      <c r="H6" s="69">
        <f t="shared" si="5"/>
        <v>709</v>
      </c>
      <c r="I6" s="29">
        <f t="shared" si="0"/>
        <v>779.90000000000009</v>
      </c>
      <c r="J6" s="34">
        <v>4900</v>
      </c>
      <c r="K6" s="49">
        <f t="shared" si="1"/>
        <v>3474100</v>
      </c>
      <c r="L6" s="49">
        <f t="shared" ref="L6:L28" si="6">K6*0.95</f>
        <v>3300395</v>
      </c>
      <c r="M6" s="49">
        <f t="shared" ref="M6:M28" si="7">K6*0.8</f>
        <v>2779280</v>
      </c>
      <c r="N6" s="35">
        <f t="shared" ref="N6:N28" si="8">MROUND((K6*0.025/12),500)</f>
        <v>7000</v>
      </c>
      <c r="P6" s="3"/>
      <c r="Q6" s="3"/>
    </row>
    <row r="7" spans="1:18">
      <c r="A7" s="16">
        <v>6</v>
      </c>
      <c r="B7" s="21" t="s">
        <v>30</v>
      </c>
      <c r="C7" s="17">
        <v>2</v>
      </c>
      <c r="D7" s="20" t="s">
        <v>17</v>
      </c>
      <c r="E7" s="20">
        <v>621</v>
      </c>
      <c r="F7" s="20">
        <v>88</v>
      </c>
      <c r="G7" s="68"/>
      <c r="H7" s="69">
        <f t="shared" si="5"/>
        <v>709</v>
      </c>
      <c r="I7" s="29">
        <f t="shared" si="0"/>
        <v>779.90000000000009</v>
      </c>
      <c r="J7" s="34">
        <v>4900</v>
      </c>
      <c r="K7" s="49">
        <f t="shared" si="1"/>
        <v>3474100</v>
      </c>
      <c r="L7" s="49">
        <f t="shared" si="6"/>
        <v>3300395</v>
      </c>
      <c r="M7" s="49">
        <f t="shared" si="7"/>
        <v>2779280</v>
      </c>
      <c r="N7" s="35">
        <f t="shared" si="8"/>
        <v>7000</v>
      </c>
      <c r="P7" s="3"/>
      <c r="Q7" s="3"/>
    </row>
    <row r="8" spans="1:18">
      <c r="A8" s="16">
        <v>7</v>
      </c>
      <c r="B8" s="21" t="s">
        <v>31</v>
      </c>
      <c r="C8" s="17">
        <v>2</v>
      </c>
      <c r="D8" s="20" t="s">
        <v>17</v>
      </c>
      <c r="E8" s="20">
        <v>618</v>
      </c>
      <c r="F8" s="20">
        <v>114</v>
      </c>
      <c r="G8" s="68"/>
      <c r="H8" s="69">
        <f t="shared" si="5"/>
        <v>732</v>
      </c>
      <c r="I8" s="29">
        <f t="shared" si="0"/>
        <v>805.2</v>
      </c>
      <c r="J8" s="34">
        <v>4900</v>
      </c>
      <c r="K8" s="49">
        <f t="shared" si="1"/>
        <v>3586800</v>
      </c>
      <c r="L8" s="49">
        <f t="shared" si="6"/>
        <v>3407460</v>
      </c>
      <c r="M8" s="49">
        <f t="shared" si="7"/>
        <v>2869440</v>
      </c>
      <c r="N8" s="35">
        <f t="shared" si="8"/>
        <v>7500</v>
      </c>
      <c r="P8" s="3"/>
      <c r="Q8" s="3"/>
    </row>
    <row r="9" spans="1:18">
      <c r="A9" s="16">
        <v>8</v>
      </c>
      <c r="B9" s="21" t="s">
        <v>32</v>
      </c>
      <c r="C9" s="17">
        <v>2</v>
      </c>
      <c r="D9" s="20" t="s">
        <v>17</v>
      </c>
      <c r="E9" s="20">
        <v>628</v>
      </c>
      <c r="F9" s="20">
        <v>114</v>
      </c>
      <c r="G9" s="68"/>
      <c r="H9" s="69">
        <f t="shared" si="5"/>
        <v>742</v>
      </c>
      <c r="I9" s="29">
        <f t="shared" si="0"/>
        <v>816.2</v>
      </c>
      <c r="J9" s="34">
        <v>4900</v>
      </c>
      <c r="K9" s="49">
        <f t="shared" si="1"/>
        <v>3635800</v>
      </c>
      <c r="L9" s="49">
        <f t="shared" si="6"/>
        <v>3454010</v>
      </c>
      <c r="M9" s="49">
        <f t="shared" si="7"/>
        <v>2908640</v>
      </c>
      <c r="N9" s="35">
        <f t="shared" si="8"/>
        <v>7500</v>
      </c>
      <c r="P9" s="3"/>
      <c r="Q9" s="3"/>
    </row>
    <row r="10" spans="1:18">
      <c r="A10" s="16">
        <v>9</v>
      </c>
      <c r="B10" s="21" t="s">
        <v>33</v>
      </c>
      <c r="C10" s="17">
        <v>3</v>
      </c>
      <c r="D10" s="20" t="s">
        <v>17</v>
      </c>
      <c r="E10" s="20">
        <v>621</v>
      </c>
      <c r="F10" s="20">
        <v>88</v>
      </c>
      <c r="G10" s="68"/>
      <c r="H10" s="69">
        <f t="shared" si="5"/>
        <v>709</v>
      </c>
      <c r="I10" s="29">
        <f t="shared" si="0"/>
        <v>779.90000000000009</v>
      </c>
      <c r="J10" s="34">
        <v>4900</v>
      </c>
      <c r="K10" s="49">
        <f t="shared" si="1"/>
        <v>3474100</v>
      </c>
      <c r="L10" s="49">
        <f t="shared" si="6"/>
        <v>3300395</v>
      </c>
      <c r="M10" s="49">
        <f t="shared" si="7"/>
        <v>2779280</v>
      </c>
      <c r="N10" s="35">
        <f t="shared" si="8"/>
        <v>7000</v>
      </c>
      <c r="P10" s="3"/>
      <c r="Q10" s="3"/>
    </row>
    <row r="11" spans="1:18">
      <c r="A11" s="16">
        <v>10</v>
      </c>
      <c r="B11" s="21" t="s">
        <v>34</v>
      </c>
      <c r="C11" s="17">
        <v>3</v>
      </c>
      <c r="D11" s="20" t="s">
        <v>17</v>
      </c>
      <c r="E11" s="20">
        <v>621</v>
      </c>
      <c r="F11" s="20">
        <v>88</v>
      </c>
      <c r="G11" s="68"/>
      <c r="H11" s="69">
        <f t="shared" si="5"/>
        <v>709</v>
      </c>
      <c r="I11" s="29">
        <f t="shared" si="0"/>
        <v>779.90000000000009</v>
      </c>
      <c r="J11" s="34">
        <v>4900</v>
      </c>
      <c r="K11" s="49">
        <f t="shared" si="1"/>
        <v>3474100</v>
      </c>
      <c r="L11" s="49">
        <f t="shared" si="6"/>
        <v>3300395</v>
      </c>
      <c r="M11" s="49">
        <f t="shared" si="7"/>
        <v>2779280</v>
      </c>
      <c r="N11" s="35">
        <f t="shared" si="8"/>
        <v>7000</v>
      </c>
      <c r="P11" s="3"/>
      <c r="Q11" s="3"/>
    </row>
    <row r="12" spans="1:18">
      <c r="A12" s="16">
        <v>11</v>
      </c>
      <c r="B12" s="21" t="s">
        <v>35</v>
      </c>
      <c r="C12" s="17">
        <v>3</v>
      </c>
      <c r="D12" s="20" t="s">
        <v>17</v>
      </c>
      <c r="E12" s="20">
        <v>618</v>
      </c>
      <c r="F12" s="20">
        <v>114</v>
      </c>
      <c r="G12" s="68"/>
      <c r="H12" s="69">
        <f t="shared" si="5"/>
        <v>732</v>
      </c>
      <c r="I12" s="29">
        <f t="shared" si="0"/>
        <v>805.2</v>
      </c>
      <c r="J12" s="34">
        <v>4900</v>
      </c>
      <c r="K12" s="49">
        <f t="shared" si="1"/>
        <v>3586800</v>
      </c>
      <c r="L12" s="49">
        <f t="shared" si="6"/>
        <v>3407460</v>
      </c>
      <c r="M12" s="49">
        <f t="shared" si="7"/>
        <v>2869440</v>
      </c>
      <c r="N12" s="35">
        <f t="shared" si="8"/>
        <v>7500</v>
      </c>
      <c r="P12" s="3"/>
      <c r="Q12" s="3"/>
    </row>
    <row r="13" spans="1:18">
      <c r="A13" s="16">
        <v>12</v>
      </c>
      <c r="B13" s="21" t="s">
        <v>36</v>
      </c>
      <c r="C13" s="17">
        <v>3</v>
      </c>
      <c r="D13" s="20" t="s">
        <v>17</v>
      </c>
      <c r="E13" s="20">
        <v>628</v>
      </c>
      <c r="F13" s="20">
        <v>114</v>
      </c>
      <c r="G13" s="68"/>
      <c r="H13" s="69">
        <f t="shared" si="5"/>
        <v>742</v>
      </c>
      <c r="I13" s="29">
        <f t="shared" si="0"/>
        <v>816.2</v>
      </c>
      <c r="J13" s="34">
        <v>4900</v>
      </c>
      <c r="K13" s="49">
        <f t="shared" si="1"/>
        <v>3635800</v>
      </c>
      <c r="L13" s="49">
        <f t="shared" si="6"/>
        <v>3454010</v>
      </c>
      <c r="M13" s="49">
        <f t="shared" si="7"/>
        <v>2908640</v>
      </c>
      <c r="N13" s="35">
        <f t="shared" si="8"/>
        <v>7500</v>
      </c>
      <c r="P13" s="3"/>
      <c r="Q13" s="3"/>
    </row>
    <row r="14" spans="1:18">
      <c r="A14" s="16">
        <v>13</v>
      </c>
      <c r="B14" s="21" t="s">
        <v>37</v>
      </c>
      <c r="C14" s="17">
        <v>4</v>
      </c>
      <c r="D14" s="20" t="s">
        <v>17</v>
      </c>
      <c r="E14" s="20">
        <v>621</v>
      </c>
      <c r="F14" s="20">
        <v>88</v>
      </c>
      <c r="G14" s="68"/>
      <c r="H14" s="69">
        <f t="shared" si="5"/>
        <v>709</v>
      </c>
      <c r="I14" s="29">
        <f t="shared" si="0"/>
        <v>779.90000000000009</v>
      </c>
      <c r="J14" s="34">
        <v>4900</v>
      </c>
      <c r="K14" s="49">
        <f t="shared" si="1"/>
        <v>3474100</v>
      </c>
      <c r="L14" s="49">
        <f t="shared" si="6"/>
        <v>3300395</v>
      </c>
      <c r="M14" s="49">
        <f t="shared" si="7"/>
        <v>2779280</v>
      </c>
      <c r="N14" s="35">
        <f t="shared" si="8"/>
        <v>7000</v>
      </c>
      <c r="P14" s="3"/>
      <c r="Q14" s="3"/>
    </row>
    <row r="15" spans="1:18">
      <c r="A15" s="16">
        <v>14</v>
      </c>
      <c r="B15" s="21" t="s">
        <v>38</v>
      </c>
      <c r="C15" s="17">
        <v>4</v>
      </c>
      <c r="D15" s="20" t="s">
        <v>17</v>
      </c>
      <c r="E15" s="20">
        <v>621</v>
      </c>
      <c r="F15" s="20">
        <v>88</v>
      </c>
      <c r="G15" s="68"/>
      <c r="H15" s="69">
        <f t="shared" si="5"/>
        <v>709</v>
      </c>
      <c r="I15" s="29">
        <f t="shared" si="0"/>
        <v>779.90000000000009</v>
      </c>
      <c r="J15" s="34">
        <v>4900</v>
      </c>
      <c r="K15" s="49">
        <f t="shared" si="1"/>
        <v>3474100</v>
      </c>
      <c r="L15" s="49">
        <f t="shared" si="6"/>
        <v>3300395</v>
      </c>
      <c r="M15" s="49">
        <f t="shared" si="7"/>
        <v>2779280</v>
      </c>
      <c r="N15" s="35">
        <f t="shared" si="8"/>
        <v>7000</v>
      </c>
      <c r="P15" s="6"/>
    </row>
    <row r="16" spans="1:18">
      <c r="A16" s="16">
        <v>15</v>
      </c>
      <c r="B16" s="21" t="s">
        <v>39</v>
      </c>
      <c r="C16" s="17">
        <v>4</v>
      </c>
      <c r="D16" s="20" t="s">
        <v>17</v>
      </c>
      <c r="E16" s="20">
        <v>618</v>
      </c>
      <c r="F16" s="20">
        <v>114</v>
      </c>
      <c r="G16" s="68"/>
      <c r="H16" s="69">
        <f t="shared" si="5"/>
        <v>732</v>
      </c>
      <c r="I16" s="29">
        <f t="shared" si="0"/>
        <v>805.2</v>
      </c>
      <c r="J16" s="34">
        <v>4900</v>
      </c>
      <c r="K16" s="49">
        <f t="shared" si="1"/>
        <v>3586800</v>
      </c>
      <c r="L16" s="49">
        <f t="shared" si="6"/>
        <v>3407460</v>
      </c>
      <c r="M16" s="49">
        <f t="shared" si="7"/>
        <v>2869440</v>
      </c>
      <c r="N16" s="35">
        <f t="shared" si="8"/>
        <v>7500</v>
      </c>
      <c r="P16" s="7"/>
    </row>
    <row r="17" spans="1:14">
      <c r="A17" s="16">
        <v>16</v>
      </c>
      <c r="B17" s="21" t="s">
        <v>40</v>
      </c>
      <c r="C17" s="17">
        <v>4</v>
      </c>
      <c r="D17" s="20" t="s">
        <v>17</v>
      </c>
      <c r="E17" s="20">
        <v>628</v>
      </c>
      <c r="F17" s="20">
        <v>114</v>
      </c>
      <c r="G17" s="68"/>
      <c r="H17" s="69">
        <f t="shared" si="5"/>
        <v>742</v>
      </c>
      <c r="I17" s="29">
        <f t="shared" si="0"/>
        <v>816.2</v>
      </c>
      <c r="J17" s="34">
        <v>4900</v>
      </c>
      <c r="K17" s="49">
        <f t="shared" si="1"/>
        <v>3635800</v>
      </c>
      <c r="L17" s="49">
        <f t="shared" si="6"/>
        <v>3454010</v>
      </c>
      <c r="M17" s="49">
        <f t="shared" si="7"/>
        <v>2908640</v>
      </c>
      <c r="N17" s="35">
        <f t="shared" si="8"/>
        <v>7500</v>
      </c>
    </row>
    <row r="18" spans="1:14">
      <c r="A18" s="16">
        <v>17</v>
      </c>
      <c r="B18" s="21" t="s">
        <v>41</v>
      </c>
      <c r="C18" s="17">
        <v>5</v>
      </c>
      <c r="D18" s="20" t="s">
        <v>17</v>
      </c>
      <c r="E18" s="20">
        <v>621</v>
      </c>
      <c r="F18" s="20">
        <v>88</v>
      </c>
      <c r="G18" s="68"/>
      <c r="H18" s="69">
        <f t="shared" si="5"/>
        <v>709</v>
      </c>
      <c r="I18" s="29">
        <f t="shared" si="0"/>
        <v>779.90000000000009</v>
      </c>
      <c r="J18" s="34">
        <v>4900</v>
      </c>
      <c r="K18" s="49">
        <f t="shared" si="1"/>
        <v>3474100</v>
      </c>
      <c r="L18" s="49">
        <f t="shared" si="6"/>
        <v>3300395</v>
      </c>
      <c r="M18" s="49">
        <f t="shared" si="7"/>
        <v>2779280</v>
      </c>
      <c r="N18" s="35">
        <f t="shared" si="8"/>
        <v>7000</v>
      </c>
    </row>
    <row r="19" spans="1:14">
      <c r="A19" s="16">
        <v>18</v>
      </c>
      <c r="B19" s="21" t="s">
        <v>42</v>
      </c>
      <c r="C19" s="17">
        <v>5</v>
      </c>
      <c r="D19" s="20" t="s">
        <v>17</v>
      </c>
      <c r="E19" s="20">
        <v>621</v>
      </c>
      <c r="F19" s="20">
        <v>88</v>
      </c>
      <c r="G19" s="68"/>
      <c r="H19" s="69">
        <f t="shared" si="5"/>
        <v>709</v>
      </c>
      <c r="I19" s="29">
        <f t="shared" si="0"/>
        <v>779.90000000000009</v>
      </c>
      <c r="J19" s="34">
        <v>4900</v>
      </c>
      <c r="K19" s="49">
        <f t="shared" si="1"/>
        <v>3474100</v>
      </c>
      <c r="L19" s="49">
        <f t="shared" si="6"/>
        <v>3300395</v>
      </c>
      <c r="M19" s="49">
        <f t="shared" si="7"/>
        <v>2779280</v>
      </c>
      <c r="N19" s="35">
        <f t="shared" si="8"/>
        <v>7000</v>
      </c>
    </row>
    <row r="20" spans="1:14">
      <c r="A20" s="16">
        <v>19</v>
      </c>
      <c r="B20" s="21" t="s">
        <v>43</v>
      </c>
      <c r="C20" s="17">
        <v>5</v>
      </c>
      <c r="D20" s="20" t="s">
        <v>17</v>
      </c>
      <c r="E20" s="20">
        <v>618</v>
      </c>
      <c r="F20" s="20">
        <v>114</v>
      </c>
      <c r="G20" s="68"/>
      <c r="H20" s="69">
        <f t="shared" si="5"/>
        <v>732</v>
      </c>
      <c r="I20" s="29">
        <f t="shared" si="0"/>
        <v>805.2</v>
      </c>
      <c r="J20" s="34">
        <v>4900</v>
      </c>
      <c r="K20" s="49">
        <f t="shared" si="1"/>
        <v>3586800</v>
      </c>
      <c r="L20" s="49">
        <f t="shared" si="6"/>
        <v>3407460</v>
      </c>
      <c r="M20" s="49">
        <f t="shared" si="7"/>
        <v>2869440</v>
      </c>
      <c r="N20" s="35">
        <f t="shared" si="8"/>
        <v>7500</v>
      </c>
    </row>
    <row r="21" spans="1:14">
      <c r="A21" s="16">
        <v>20</v>
      </c>
      <c r="B21" s="21" t="s">
        <v>44</v>
      </c>
      <c r="C21" s="17">
        <v>5</v>
      </c>
      <c r="D21" s="20" t="s">
        <v>17</v>
      </c>
      <c r="E21" s="20">
        <v>628</v>
      </c>
      <c r="F21" s="20">
        <v>114</v>
      </c>
      <c r="G21" s="68"/>
      <c r="H21" s="69">
        <f t="shared" si="5"/>
        <v>742</v>
      </c>
      <c r="I21" s="29">
        <f t="shared" si="0"/>
        <v>816.2</v>
      </c>
      <c r="J21" s="34">
        <v>4900</v>
      </c>
      <c r="K21" s="49">
        <f t="shared" si="1"/>
        <v>3635800</v>
      </c>
      <c r="L21" s="49">
        <f t="shared" si="6"/>
        <v>3454010</v>
      </c>
      <c r="M21" s="49">
        <f t="shared" si="7"/>
        <v>2908640</v>
      </c>
      <c r="N21" s="35">
        <f t="shared" si="8"/>
        <v>7500</v>
      </c>
    </row>
    <row r="22" spans="1:14">
      <c r="A22" s="16">
        <v>21</v>
      </c>
      <c r="B22" s="21" t="s">
        <v>45</v>
      </c>
      <c r="C22" s="17">
        <v>6</v>
      </c>
      <c r="D22" s="20" t="s">
        <v>17</v>
      </c>
      <c r="E22" s="20">
        <v>621</v>
      </c>
      <c r="F22" s="20">
        <v>88</v>
      </c>
      <c r="G22" s="68"/>
      <c r="H22" s="69">
        <f t="shared" si="5"/>
        <v>709</v>
      </c>
      <c r="I22" s="29">
        <f t="shared" si="0"/>
        <v>779.90000000000009</v>
      </c>
      <c r="J22" s="34">
        <v>4900</v>
      </c>
      <c r="K22" s="49">
        <f t="shared" si="1"/>
        <v>3474100</v>
      </c>
      <c r="L22" s="49">
        <f t="shared" si="6"/>
        <v>3300395</v>
      </c>
      <c r="M22" s="49">
        <f t="shared" si="7"/>
        <v>2779280</v>
      </c>
      <c r="N22" s="35">
        <f t="shared" si="8"/>
        <v>7000</v>
      </c>
    </row>
    <row r="23" spans="1:14">
      <c r="A23" s="16">
        <v>22</v>
      </c>
      <c r="B23" s="21" t="s">
        <v>46</v>
      </c>
      <c r="C23" s="17">
        <v>6</v>
      </c>
      <c r="D23" s="20" t="s">
        <v>17</v>
      </c>
      <c r="E23" s="20">
        <v>621</v>
      </c>
      <c r="F23" s="20">
        <v>88</v>
      </c>
      <c r="G23" s="68"/>
      <c r="H23" s="69">
        <f t="shared" si="5"/>
        <v>709</v>
      </c>
      <c r="I23" s="29">
        <f t="shared" si="0"/>
        <v>779.90000000000009</v>
      </c>
      <c r="J23" s="34">
        <v>4900</v>
      </c>
      <c r="K23" s="49">
        <f t="shared" si="1"/>
        <v>3474100</v>
      </c>
      <c r="L23" s="49">
        <f t="shared" si="6"/>
        <v>3300395</v>
      </c>
      <c r="M23" s="49">
        <f t="shared" si="7"/>
        <v>2779280</v>
      </c>
      <c r="N23" s="35">
        <f t="shared" si="8"/>
        <v>7000</v>
      </c>
    </row>
    <row r="24" spans="1:14">
      <c r="A24" s="16">
        <v>23</v>
      </c>
      <c r="B24" s="21" t="s">
        <v>47</v>
      </c>
      <c r="C24" s="17">
        <v>6</v>
      </c>
      <c r="D24" s="20" t="s">
        <v>17</v>
      </c>
      <c r="E24" s="20">
        <v>618</v>
      </c>
      <c r="F24" s="20">
        <v>114</v>
      </c>
      <c r="G24" s="68"/>
      <c r="H24" s="69">
        <f t="shared" si="5"/>
        <v>732</v>
      </c>
      <c r="I24" s="29">
        <f t="shared" si="0"/>
        <v>805.2</v>
      </c>
      <c r="J24" s="34">
        <v>4900</v>
      </c>
      <c r="K24" s="49">
        <f t="shared" si="1"/>
        <v>3586800</v>
      </c>
      <c r="L24" s="49">
        <f t="shared" si="6"/>
        <v>3407460</v>
      </c>
      <c r="M24" s="49">
        <f t="shared" si="7"/>
        <v>2869440</v>
      </c>
      <c r="N24" s="35">
        <f t="shared" si="8"/>
        <v>7500</v>
      </c>
    </row>
    <row r="25" spans="1:14">
      <c r="A25" s="16">
        <v>24</v>
      </c>
      <c r="B25" s="16" t="s">
        <v>48</v>
      </c>
      <c r="C25" s="17">
        <v>6</v>
      </c>
      <c r="D25" s="20" t="s">
        <v>17</v>
      </c>
      <c r="E25" s="20">
        <v>628</v>
      </c>
      <c r="F25" s="20">
        <v>114</v>
      </c>
      <c r="G25" s="68"/>
      <c r="H25" s="69">
        <f t="shared" si="5"/>
        <v>742</v>
      </c>
      <c r="I25" s="29">
        <f t="shared" si="0"/>
        <v>816.2</v>
      </c>
      <c r="J25" s="34">
        <v>4900</v>
      </c>
      <c r="K25" s="49">
        <f t="shared" si="1"/>
        <v>3635800</v>
      </c>
      <c r="L25" s="49">
        <f t="shared" si="6"/>
        <v>3454010</v>
      </c>
      <c r="M25" s="49">
        <f t="shared" si="7"/>
        <v>2908640</v>
      </c>
      <c r="N25" s="35">
        <f t="shared" si="8"/>
        <v>7500</v>
      </c>
    </row>
    <row r="26" spans="1:14">
      <c r="A26" s="16">
        <v>25</v>
      </c>
      <c r="B26" s="16" t="s">
        <v>49</v>
      </c>
      <c r="C26" s="17">
        <v>7</v>
      </c>
      <c r="D26" s="20" t="s">
        <v>17</v>
      </c>
      <c r="E26" s="20">
        <v>621</v>
      </c>
      <c r="F26" s="20">
        <v>88</v>
      </c>
      <c r="G26" s="68"/>
      <c r="H26" s="69">
        <f t="shared" si="5"/>
        <v>709</v>
      </c>
      <c r="I26" s="29">
        <f t="shared" si="0"/>
        <v>779.90000000000009</v>
      </c>
      <c r="J26" s="34">
        <v>4900</v>
      </c>
      <c r="K26" s="49">
        <f t="shared" si="1"/>
        <v>3474100</v>
      </c>
      <c r="L26" s="49">
        <f t="shared" si="6"/>
        <v>3300395</v>
      </c>
      <c r="M26" s="49">
        <f t="shared" si="7"/>
        <v>2779280</v>
      </c>
      <c r="N26" s="35">
        <f t="shared" si="8"/>
        <v>7000</v>
      </c>
    </row>
    <row r="27" spans="1:14">
      <c r="A27" s="16">
        <v>26</v>
      </c>
      <c r="B27" s="16" t="s">
        <v>50</v>
      </c>
      <c r="C27" s="17">
        <v>7</v>
      </c>
      <c r="D27" s="20" t="s">
        <v>17</v>
      </c>
      <c r="E27" s="20">
        <v>621</v>
      </c>
      <c r="F27" s="20">
        <v>88</v>
      </c>
      <c r="G27" s="68"/>
      <c r="H27" s="69">
        <f t="shared" si="5"/>
        <v>709</v>
      </c>
      <c r="I27" s="29">
        <f t="shared" si="0"/>
        <v>779.90000000000009</v>
      </c>
      <c r="J27" s="34">
        <v>4900</v>
      </c>
      <c r="K27" s="49">
        <f t="shared" si="1"/>
        <v>3474100</v>
      </c>
      <c r="L27" s="49">
        <f t="shared" si="6"/>
        <v>3300395</v>
      </c>
      <c r="M27" s="49">
        <f t="shared" si="7"/>
        <v>2779280</v>
      </c>
      <c r="N27" s="35">
        <f t="shared" si="8"/>
        <v>7000</v>
      </c>
    </row>
    <row r="28" spans="1:14">
      <c r="A28" s="16">
        <v>27</v>
      </c>
      <c r="B28" s="16" t="s">
        <v>51</v>
      </c>
      <c r="C28" s="17">
        <v>7</v>
      </c>
      <c r="D28" s="20" t="s">
        <v>17</v>
      </c>
      <c r="E28" s="20">
        <v>618</v>
      </c>
      <c r="F28" s="20">
        <v>114</v>
      </c>
      <c r="G28" s="68"/>
      <c r="H28" s="69">
        <f t="shared" si="5"/>
        <v>732</v>
      </c>
      <c r="I28" s="29">
        <f t="shared" si="0"/>
        <v>805.2</v>
      </c>
      <c r="J28" s="34">
        <v>4900</v>
      </c>
      <c r="K28" s="49">
        <f t="shared" si="1"/>
        <v>3586800</v>
      </c>
      <c r="L28" s="49">
        <f t="shared" si="6"/>
        <v>3407460</v>
      </c>
      <c r="M28" s="49">
        <f t="shared" si="7"/>
        <v>2869440</v>
      </c>
      <c r="N28" s="35">
        <f t="shared" si="8"/>
        <v>7500</v>
      </c>
    </row>
    <row r="29" spans="1:14">
      <c r="A29" s="16">
        <v>28</v>
      </c>
      <c r="B29" s="16" t="s">
        <v>52</v>
      </c>
      <c r="C29" s="17">
        <v>7</v>
      </c>
      <c r="D29" s="20" t="s">
        <v>17</v>
      </c>
      <c r="E29" s="20">
        <v>628</v>
      </c>
      <c r="F29" s="20">
        <v>114</v>
      </c>
      <c r="G29" s="68"/>
      <c r="H29" s="69">
        <f t="shared" si="5"/>
        <v>742</v>
      </c>
      <c r="I29" s="29">
        <f>H29*1.1</f>
        <v>816.2</v>
      </c>
      <c r="J29" s="34">
        <v>4900</v>
      </c>
      <c r="K29" s="49">
        <f t="shared" si="1"/>
        <v>3635800</v>
      </c>
      <c r="L29" s="49">
        <f>K29*0.95</f>
        <v>3454010</v>
      </c>
      <c r="M29" s="49">
        <f>K29*0.8</f>
        <v>2908640</v>
      </c>
      <c r="N29" s="35">
        <f>MROUND((K29*0.025/12),500)</f>
        <v>7500</v>
      </c>
    </row>
    <row r="30" spans="1:14" s="62" customFormat="1">
      <c r="A30" s="60">
        <v>29</v>
      </c>
      <c r="B30" s="61" t="s">
        <v>53</v>
      </c>
      <c r="C30" s="61">
        <v>8</v>
      </c>
      <c r="D30" s="20" t="s">
        <v>17</v>
      </c>
      <c r="E30" s="20">
        <v>621</v>
      </c>
      <c r="F30" s="20">
        <v>88</v>
      </c>
      <c r="G30" s="68"/>
      <c r="H30" s="69">
        <f t="shared" si="5"/>
        <v>709</v>
      </c>
      <c r="I30" s="29">
        <f t="shared" ref="I30:I53" si="9">H30*1.1</f>
        <v>779.90000000000009</v>
      </c>
      <c r="J30" s="34">
        <v>4900</v>
      </c>
      <c r="K30" s="49">
        <f t="shared" si="1"/>
        <v>3474100</v>
      </c>
      <c r="L30" s="49">
        <f t="shared" ref="L30:L53" si="10">K30*0.95</f>
        <v>3300395</v>
      </c>
      <c r="M30" s="49">
        <f t="shared" ref="M30:M53" si="11">K30*0.8</f>
        <v>2779280</v>
      </c>
      <c r="N30" s="35">
        <f t="shared" ref="N30:N53" si="12">MROUND((K30*0.025/12),500)</f>
        <v>7000</v>
      </c>
    </row>
    <row r="31" spans="1:14" s="62" customFormat="1">
      <c r="A31" s="60">
        <v>30</v>
      </c>
      <c r="B31" s="61" t="s">
        <v>54</v>
      </c>
      <c r="C31" s="61">
        <v>8</v>
      </c>
      <c r="D31" s="20" t="s">
        <v>17</v>
      </c>
      <c r="E31" s="20">
        <v>621</v>
      </c>
      <c r="F31" s="20">
        <v>88</v>
      </c>
      <c r="G31" s="68"/>
      <c r="H31" s="69">
        <f t="shared" si="5"/>
        <v>709</v>
      </c>
      <c r="I31" s="29">
        <f t="shared" si="9"/>
        <v>779.90000000000009</v>
      </c>
      <c r="J31" s="34">
        <v>4900</v>
      </c>
      <c r="K31" s="49">
        <f t="shared" si="1"/>
        <v>3474100</v>
      </c>
      <c r="L31" s="49">
        <f t="shared" si="10"/>
        <v>3300395</v>
      </c>
      <c r="M31" s="49">
        <f t="shared" si="11"/>
        <v>2779280</v>
      </c>
      <c r="N31" s="35">
        <f t="shared" si="12"/>
        <v>7000</v>
      </c>
    </row>
    <row r="32" spans="1:14" s="62" customFormat="1">
      <c r="A32" s="60">
        <v>31</v>
      </c>
      <c r="B32" s="61" t="s">
        <v>55</v>
      </c>
      <c r="C32" s="61">
        <v>8</v>
      </c>
      <c r="D32" s="20" t="s">
        <v>17</v>
      </c>
      <c r="E32" s="20">
        <v>618</v>
      </c>
      <c r="F32" s="20">
        <v>114</v>
      </c>
      <c r="G32" s="68"/>
      <c r="H32" s="69">
        <f t="shared" si="5"/>
        <v>732</v>
      </c>
      <c r="I32" s="29">
        <f t="shared" si="9"/>
        <v>805.2</v>
      </c>
      <c r="J32" s="34">
        <v>4900</v>
      </c>
      <c r="K32" s="49">
        <f t="shared" si="1"/>
        <v>3586800</v>
      </c>
      <c r="L32" s="49">
        <f t="shared" si="10"/>
        <v>3407460</v>
      </c>
      <c r="M32" s="49">
        <f t="shared" si="11"/>
        <v>2869440</v>
      </c>
      <c r="N32" s="35">
        <f t="shared" si="12"/>
        <v>7500</v>
      </c>
    </row>
    <row r="33" spans="1:14" s="62" customFormat="1">
      <c r="A33" s="60">
        <v>32</v>
      </c>
      <c r="B33" s="61" t="s">
        <v>56</v>
      </c>
      <c r="C33" s="61">
        <v>8</v>
      </c>
      <c r="D33" s="20" t="s">
        <v>17</v>
      </c>
      <c r="E33" s="20">
        <v>628</v>
      </c>
      <c r="F33" s="20">
        <v>114</v>
      </c>
      <c r="G33" s="68"/>
      <c r="H33" s="69">
        <f t="shared" si="5"/>
        <v>742</v>
      </c>
      <c r="I33" s="29">
        <f t="shared" si="9"/>
        <v>816.2</v>
      </c>
      <c r="J33" s="34">
        <v>4900</v>
      </c>
      <c r="K33" s="49">
        <f t="shared" si="1"/>
        <v>3635800</v>
      </c>
      <c r="L33" s="49">
        <f t="shared" si="10"/>
        <v>3454010</v>
      </c>
      <c r="M33" s="49">
        <f t="shared" si="11"/>
        <v>2908640</v>
      </c>
      <c r="N33" s="35">
        <f t="shared" si="12"/>
        <v>7500</v>
      </c>
    </row>
    <row r="34" spans="1:14" s="62" customFormat="1">
      <c r="A34" s="60">
        <v>33</v>
      </c>
      <c r="B34" s="61" t="s">
        <v>57</v>
      </c>
      <c r="C34" s="61">
        <v>9</v>
      </c>
      <c r="D34" s="20" t="s">
        <v>17</v>
      </c>
      <c r="E34" s="20">
        <v>621</v>
      </c>
      <c r="F34" s="20">
        <v>88</v>
      </c>
      <c r="G34" s="68"/>
      <c r="H34" s="69">
        <f>E34+F34+G34</f>
        <v>709</v>
      </c>
      <c r="I34" s="29">
        <f t="shared" si="9"/>
        <v>779.90000000000009</v>
      </c>
      <c r="J34" s="34">
        <v>4900</v>
      </c>
      <c r="K34" s="49">
        <f t="shared" si="1"/>
        <v>3474100</v>
      </c>
      <c r="L34" s="49">
        <f t="shared" si="10"/>
        <v>3300395</v>
      </c>
      <c r="M34" s="49">
        <f t="shared" si="11"/>
        <v>2779280</v>
      </c>
      <c r="N34" s="35">
        <f t="shared" si="12"/>
        <v>7000</v>
      </c>
    </row>
    <row r="35" spans="1:14" s="62" customFormat="1">
      <c r="A35" s="60">
        <v>34</v>
      </c>
      <c r="B35" s="61" t="s">
        <v>58</v>
      </c>
      <c r="C35" s="61">
        <v>9</v>
      </c>
      <c r="D35" s="20" t="s">
        <v>17</v>
      </c>
      <c r="E35" s="20">
        <v>621</v>
      </c>
      <c r="F35" s="20">
        <v>88</v>
      </c>
      <c r="G35" s="68"/>
      <c r="H35" s="69">
        <f t="shared" si="5"/>
        <v>709</v>
      </c>
      <c r="I35" s="29">
        <f t="shared" si="9"/>
        <v>779.90000000000009</v>
      </c>
      <c r="J35" s="34">
        <v>4900</v>
      </c>
      <c r="K35" s="49">
        <f t="shared" si="1"/>
        <v>3474100</v>
      </c>
      <c r="L35" s="49">
        <f t="shared" si="10"/>
        <v>3300395</v>
      </c>
      <c r="M35" s="49">
        <f t="shared" si="11"/>
        <v>2779280</v>
      </c>
      <c r="N35" s="35">
        <f t="shared" si="12"/>
        <v>7000</v>
      </c>
    </row>
    <row r="36" spans="1:14" s="62" customFormat="1">
      <c r="A36" s="60">
        <v>35</v>
      </c>
      <c r="B36" s="61" t="s">
        <v>59</v>
      </c>
      <c r="C36" s="61">
        <v>9</v>
      </c>
      <c r="D36" s="20" t="s">
        <v>17</v>
      </c>
      <c r="E36" s="20">
        <v>618</v>
      </c>
      <c r="F36" s="20">
        <v>114</v>
      </c>
      <c r="G36" s="68"/>
      <c r="H36" s="69">
        <f t="shared" si="5"/>
        <v>732</v>
      </c>
      <c r="I36" s="29">
        <f t="shared" si="9"/>
        <v>805.2</v>
      </c>
      <c r="J36" s="34">
        <v>4900</v>
      </c>
      <c r="K36" s="49">
        <f t="shared" si="1"/>
        <v>3586800</v>
      </c>
      <c r="L36" s="49">
        <f t="shared" si="10"/>
        <v>3407460</v>
      </c>
      <c r="M36" s="49">
        <f t="shared" si="11"/>
        <v>2869440</v>
      </c>
      <c r="N36" s="35">
        <f t="shared" si="12"/>
        <v>7500</v>
      </c>
    </row>
    <row r="37" spans="1:14" s="62" customFormat="1">
      <c r="A37" s="60">
        <v>36</v>
      </c>
      <c r="B37" s="61" t="s">
        <v>60</v>
      </c>
      <c r="C37" s="61">
        <v>9</v>
      </c>
      <c r="D37" s="20" t="s">
        <v>17</v>
      </c>
      <c r="E37" s="20">
        <v>628</v>
      </c>
      <c r="F37" s="20">
        <v>114</v>
      </c>
      <c r="G37" s="68"/>
      <c r="H37" s="69">
        <f t="shared" si="5"/>
        <v>742</v>
      </c>
      <c r="I37" s="29">
        <f t="shared" si="9"/>
        <v>816.2</v>
      </c>
      <c r="J37" s="34">
        <v>4900</v>
      </c>
      <c r="K37" s="49">
        <f t="shared" si="1"/>
        <v>3635800</v>
      </c>
      <c r="L37" s="49">
        <f t="shared" si="10"/>
        <v>3454010</v>
      </c>
      <c r="M37" s="49">
        <f t="shared" si="11"/>
        <v>2908640</v>
      </c>
      <c r="N37" s="35">
        <f t="shared" si="12"/>
        <v>7500</v>
      </c>
    </row>
    <row r="38" spans="1:14" s="62" customFormat="1">
      <c r="A38" s="60">
        <v>37</v>
      </c>
      <c r="B38" s="61" t="s">
        <v>61</v>
      </c>
      <c r="C38" s="61">
        <v>10</v>
      </c>
      <c r="D38" s="20" t="s">
        <v>17</v>
      </c>
      <c r="E38" s="20">
        <v>621</v>
      </c>
      <c r="F38" s="20">
        <v>88</v>
      </c>
      <c r="G38" s="68"/>
      <c r="H38" s="69">
        <f t="shared" si="5"/>
        <v>709</v>
      </c>
      <c r="I38" s="29">
        <f t="shared" si="9"/>
        <v>779.90000000000009</v>
      </c>
      <c r="J38" s="34">
        <v>4900</v>
      </c>
      <c r="K38" s="49">
        <f t="shared" si="1"/>
        <v>3474100</v>
      </c>
      <c r="L38" s="49">
        <f t="shared" si="10"/>
        <v>3300395</v>
      </c>
      <c r="M38" s="49">
        <f t="shared" si="11"/>
        <v>2779280</v>
      </c>
      <c r="N38" s="35">
        <f t="shared" si="12"/>
        <v>7000</v>
      </c>
    </row>
    <row r="39" spans="1:14" s="62" customFormat="1">
      <c r="A39" s="60">
        <v>38</v>
      </c>
      <c r="B39" s="61" t="s">
        <v>62</v>
      </c>
      <c r="C39" s="61">
        <v>10</v>
      </c>
      <c r="D39" s="20" t="s">
        <v>17</v>
      </c>
      <c r="E39" s="20">
        <v>621</v>
      </c>
      <c r="F39" s="20">
        <v>88</v>
      </c>
      <c r="G39" s="68"/>
      <c r="H39" s="69">
        <f t="shared" si="5"/>
        <v>709</v>
      </c>
      <c r="I39" s="29">
        <f>H39*1.1</f>
        <v>779.90000000000009</v>
      </c>
      <c r="J39" s="34">
        <v>4900</v>
      </c>
      <c r="K39" s="49">
        <f t="shared" si="1"/>
        <v>3474100</v>
      </c>
      <c r="L39" s="49">
        <f t="shared" si="10"/>
        <v>3300395</v>
      </c>
      <c r="M39" s="49">
        <f t="shared" si="11"/>
        <v>2779280</v>
      </c>
      <c r="N39" s="35">
        <f t="shared" si="12"/>
        <v>7000</v>
      </c>
    </row>
    <row r="40" spans="1:14" s="62" customFormat="1">
      <c r="A40" s="60">
        <v>39</v>
      </c>
      <c r="B40" s="61" t="s">
        <v>63</v>
      </c>
      <c r="C40" s="61">
        <v>10</v>
      </c>
      <c r="D40" s="20" t="s">
        <v>17</v>
      </c>
      <c r="E40" s="20">
        <v>618</v>
      </c>
      <c r="F40" s="20">
        <v>114</v>
      </c>
      <c r="G40" s="68"/>
      <c r="H40" s="69">
        <f t="shared" si="5"/>
        <v>732</v>
      </c>
      <c r="I40" s="29">
        <f t="shared" si="9"/>
        <v>805.2</v>
      </c>
      <c r="J40" s="34">
        <v>4900</v>
      </c>
      <c r="K40" s="49">
        <f t="shared" si="1"/>
        <v>3586800</v>
      </c>
      <c r="L40" s="49">
        <f t="shared" si="10"/>
        <v>3407460</v>
      </c>
      <c r="M40" s="49">
        <f t="shared" si="11"/>
        <v>2869440</v>
      </c>
      <c r="N40" s="35">
        <f t="shared" si="12"/>
        <v>7500</v>
      </c>
    </row>
    <row r="41" spans="1:14" s="62" customFormat="1">
      <c r="A41" s="60">
        <v>40</v>
      </c>
      <c r="B41" s="61" t="s">
        <v>64</v>
      </c>
      <c r="C41" s="61">
        <v>10</v>
      </c>
      <c r="D41" s="20" t="s">
        <v>17</v>
      </c>
      <c r="E41" s="20">
        <v>628</v>
      </c>
      <c r="F41" s="20">
        <v>114</v>
      </c>
      <c r="G41" s="68"/>
      <c r="H41" s="69">
        <f t="shared" si="5"/>
        <v>742</v>
      </c>
      <c r="I41" s="29">
        <f t="shared" si="9"/>
        <v>816.2</v>
      </c>
      <c r="J41" s="34">
        <v>4900</v>
      </c>
      <c r="K41" s="49">
        <f t="shared" si="1"/>
        <v>3635800</v>
      </c>
      <c r="L41" s="49">
        <f t="shared" si="10"/>
        <v>3454010</v>
      </c>
      <c r="M41" s="49">
        <f t="shared" si="11"/>
        <v>2908640</v>
      </c>
      <c r="N41" s="35">
        <f t="shared" si="12"/>
        <v>7500</v>
      </c>
    </row>
    <row r="42" spans="1:14" s="62" customFormat="1">
      <c r="A42" s="60">
        <v>41</v>
      </c>
      <c r="B42" s="61" t="s">
        <v>65</v>
      </c>
      <c r="C42" s="61">
        <v>11</v>
      </c>
      <c r="D42" s="20" t="s">
        <v>17</v>
      </c>
      <c r="E42" s="20">
        <v>621</v>
      </c>
      <c r="F42" s="20">
        <v>88</v>
      </c>
      <c r="G42" s="68"/>
      <c r="H42" s="69">
        <f t="shared" si="5"/>
        <v>709</v>
      </c>
      <c r="I42" s="29">
        <f t="shared" si="9"/>
        <v>779.90000000000009</v>
      </c>
      <c r="J42" s="34">
        <v>4900</v>
      </c>
      <c r="K42" s="49">
        <f t="shared" si="1"/>
        <v>3474100</v>
      </c>
      <c r="L42" s="49">
        <f t="shared" si="10"/>
        <v>3300395</v>
      </c>
      <c r="M42" s="49">
        <f t="shared" si="11"/>
        <v>2779280</v>
      </c>
      <c r="N42" s="35">
        <f>MROUND((K42*0.025/12),500)</f>
        <v>7000</v>
      </c>
    </row>
    <row r="43" spans="1:14" s="62" customFormat="1">
      <c r="A43" s="60">
        <v>42</v>
      </c>
      <c r="B43" s="61" t="s">
        <v>66</v>
      </c>
      <c r="C43" s="61">
        <v>11</v>
      </c>
      <c r="D43" s="20" t="s">
        <v>17</v>
      </c>
      <c r="E43" s="20">
        <v>621</v>
      </c>
      <c r="F43" s="20">
        <v>88</v>
      </c>
      <c r="G43" s="68"/>
      <c r="H43" s="69">
        <f t="shared" si="5"/>
        <v>709</v>
      </c>
      <c r="I43" s="29">
        <f t="shared" si="9"/>
        <v>779.90000000000009</v>
      </c>
      <c r="J43" s="34">
        <v>4900</v>
      </c>
      <c r="K43" s="49">
        <f t="shared" si="1"/>
        <v>3474100</v>
      </c>
      <c r="L43" s="49">
        <f t="shared" si="10"/>
        <v>3300395</v>
      </c>
      <c r="M43" s="49">
        <f t="shared" si="11"/>
        <v>2779280</v>
      </c>
      <c r="N43" s="35">
        <f t="shared" si="12"/>
        <v>7000</v>
      </c>
    </row>
    <row r="44" spans="1:14" s="62" customFormat="1">
      <c r="A44" s="60">
        <v>43</v>
      </c>
      <c r="B44" s="61" t="s">
        <v>67</v>
      </c>
      <c r="C44" s="61">
        <v>11</v>
      </c>
      <c r="D44" s="20" t="s">
        <v>17</v>
      </c>
      <c r="E44" s="20">
        <v>618</v>
      </c>
      <c r="F44" s="20">
        <v>114</v>
      </c>
      <c r="G44" s="68"/>
      <c r="H44" s="69">
        <f t="shared" si="5"/>
        <v>732</v>
      </c>
      <c r="I44" s="29">
        <f t="shared" si="9"/>
        <v>805.2</v>
      </c>
      <c r="J44" s="34">
        <v>4900</v>
      </c>
      <c r="K44" s="49">
        <f t="shared" si="1"/>
        <v>3586800</v>
      </c>
      <c r="L44" s="49">
        <f t="shared" si="10"/>
        <v>3407460</v>
      </c>
      <c r="M44" s="49">
        <f t="shared" si="11"/>
        <v>2869440</v>
      </c>
      <c r="N44" s="35">
        <f t="shared" si="12"/>
        <v>7500</v>
      </c>
    </row>
    <row r="45" spans="1:14" s="62" customFormat="1">
      <c r="A45" s="60">
        <v>44</v>
      </c>
      <c r="B45" s="61" t="s">
        <v>68</v>
      </c>
      <c r="C45" s="61">
        <v>11</v>
      </c>
      <c r="D45" s="20" t="s">
        <v>17</v>
      </c>
      <c r="E45" s="20">
        <v>628</v>
      </c>
      <c r="F45" s="20">
        <v>114</v>
      </c>
      <c r="G45" s="68"/>
      <c r="H45" s="69">
        <f t="shared" si="5"/>
        <v>742</v>
      </c>
      <c r="I45" s="29">
        <f t="shared" si="9"/>
        <v>816.2</v>
      </c>
      <c r="J45" s="34">
        <v>4900</v>
      </c>
      <c r="K45" s="49">
        <f t="shared" si="1"/>
        <v>3635800</v>
      </c>
      <c r="L45" s="49">
        <f t="shared" si="10"/>
        <v>3454010</v>
      </c>
      <c r="M45" s="49">
        <f t="shared" si="11"/>
        <v>2908640</v>
      </c>
      <c r="N45" s="35">
        <f t="shared" si="12"/>
        <v>7500</v>
      </c>
    </row>
    <row r="46" spans="1:14" s="62" customFormat="1">
      <c r="A46" s="60">
        <v>45</v>
      </c>
      <c r="B46" s="63" t="s">
        <v>69</v>
      </c>
      <c r="C46" s="64">
        <v>12</v>
      </c>
      <c r="D46" s="20" t="s">
        <v>17</v>
      </c>
      <c r="E46" s="20">
        <v>621</v>
      </c>
      <c r="F46" s="20">
        <v>88</v>
      </c>
      <c r="G46" s="68"/>
      <c r="H46" s="69">
        <f t="shared" si="5"/>
        <v>709</v>
      </c>
      <c r="I46" s="29">
        <f t="shared" si="9"/>
        <v>779.90000000000009</v>
      </c>
      <c r="J46" s="34">
        <v>4900</v>
      </c>
      <c r="K46" s="49">
        <f t="shared" si="1"/>
        <v>3474100</v>
      </c>
      <c r="L46" s="49">
        <f t="shared" si="10"/>
        <v>3300395</v>
      </c>
      <c r="M46" s="49">
        <f t="shared" si="11"/>
        <v>2779280</v>
      </c>
      <c r="N46" s="35">
        <f t="shared" si="12"/>
        <v>7000</v>
      </c>
    </row>
    <row r="47" spans="1:14" s="62" customFormat="1">
      <c r="A47" s="60">
        <v>46</v>
      </c>
      <c r="B47" s="65" t="s">
        <v>70</v>
      </c>
      <c r="C47" s="64">
        <v>12</v>
      </c>
      <c r="D47" s="20" t="s">
        <v>17</v>
      </c>
      <c r="E47" s="20">
        <v>621</v>
      </c>
      <c r="F47" s="20">
        <v>88</v>
      </c>
      <c r="G47" s="68"/>
      <c r="H47" s="69">
        <f t="shared" si="5"/>
        <v>709</v>
      </c>
      <c r="I47" s="29">
        <f t="shared" si="9"/>
        <v>779.90000000000009</v>
      </c>
      <c r="J47" s="34">
        <v>4900</v>
      </c>
      <c r="K47" s="49">
        <f t="shared" si="1"/>
        <v>3474100</v>
      </c>
      <c r="L47" s="49">
        <f t="shared" si="10"/>
        <v>3300395</v>
      </c>
      <c r="M47" s="49">
        <f t="shared" si="11"/>
        <v>2779280</v>
      </c>
      <c r="N47" s="35">
        <f t="shared" si="12"/>
        <v>7000</v>
      </c>
    </row>
    <row r="48" spans="1:14" s="62" customFormat="1">
      <c r="A48" s="60">
        <v>47</v>
      </c>
      <c r="B48" s="20" t="s">
        <v>71</v>
      </c>
      <c r="C48" s="64">
        <v>12</v>
      </c>
      <c r="D48" s="20" t="s">
        <v>17</v>
      </c>
      <c r="E48" s="20">
        <v>618</v>
      </c>
      <c r="F48" s="20">
        <v>114</v>
      </c>
      <c r="G48" s="68"/>
      <c r="H48" s="69">
        <f>E48+F48+G48</f>
        <v>732</v>
      </c>
      <c r="I48" s="29">
        <f>H48*1.1</f>
        <v>805.2</v>
      </c>
      <c r="J48" s="34">
        <v>4900</v>
      </c>
      <c r="K48" s="49">
        <f t="shared" si="1"/>
        <v>3586800</v>
      </c>
      <c r="L48" s="49">
        <f t="shared" si="10"/>
        <v>3407460</v>
      </c>
      <c r="M48" s="49">
        <f t="shared" si="11"/>
        <v>2869440</v>
      </c>
      <c r="N48" s="35">
        <f t="shared" si="12"/>
        <v>7500</v>
      </c>
    </row>
    <row r="49" spans="1:14" s="62" customFormat="1" ht="16.5">
      <c r="A49" s="66">
        <v>48</v>
      </c>
      <c r="B49" s="59" t="s">
        <v>72</v>
      </c>
      <c r="C49" s="64">
        <v>12</v>
      </c>
      <c r="D49" s="20" t="s">
        <v>17</v>
      </c>
      <c r="E49" s="20">
        <v>628</v>
      </c>
      <c r="F49" s="20">
        <v>114</v>
      </c>
      <c r="G49" s="68"/>
      <c r="H49" s="69">
        <f t="shared" si="5"/>
        <v>742</v>
      </c>
      <c r="I49" s="29">
        <f t="shared" si="9"/>
        <v>816.2</v>
      </c>
      <c r="J49" s="34">
        <v>4900</v>
      </c>
      <c r="K49" s="49">
        <f t="shared" si="1"/>
        <v>3635800</v>
      </c>
      <c r="L49" s="49">
        <f t="shared" si="10"/>
        <v>3454010</v>
      </c>
      <c r="M49" s="49">
        <f t="shared" si="11"/>
        <v>2908640</v>
      </c>
      <c r="N49" s="35">
        <f t="shared" si="12"/>
        <v>7500</v>
      </c>
    </row>
    <row r="50" spans="1:14" s="62" customFormat="1">
      <c r="A50" s="60">
        <v>49</v>
      </c>
      <c r="B50" s="20" t="s">
        <v>73</v>
      </c>
      <c r="C50" s="64">
        <v>13</v>
      </c>
      <c r="D50" s="20" t="s">
        <v>17</v>
      </c>
      <c r="E50" s="20">
        <v>621</v>
      </c>
      <c r="F50" s="20">
        <v>88</v>
      </c>
      <c r="G50" s="68"/>
      <c r="H50" s="69">
        <f t="shared" si="5"/>
        <v>709</v>
      </c>
      <c r="I50" s="29">
        <f t="shared" si="9"/>
        <v>779.90000000000009</v>
      </c>
      <c r="J50" s="34">
        <v>4900</v>
      </c>
      <c r="K50" s="49">
        <f t="shared" si="1"/>
        <v>3474100</v>
      </c>
      <c r="L50" s="49">
        <f t="shared" si="10"/>
        <v>3300395</v>
      </c>
      <c r="M50" s="49">
        <f t="shared" si="11"/>
        <v>2779280</v>
      </c>
      <c r="N50" s="35">
        <f t="shared" si="12"/>
        <v>7000</v>
      </c>
    </row>
    <row r="51" spans="1:14" s="62" customFormat="1">
      <c r="A51" s="60">
        <v>50</v>
      </c>
      <c r="B51" s="20" t="s">
        <v>74</v>
      </c>
      <c r="C51" s="64">
        <v>13</v>
      </c>
      <c r="D51" s="20" t="s">
        <v>17</v>
      </c>
      <c r="E51" s="20">
        <v>621</v>
      </c>
      <c r="F51" s="20">
        <v>88</v>
      </c>
      <c r="G51" s="68"/>
      <c r="H51" s="69">
        <f t="shared" si="5"/>
        <v>709</v>
      </c>
      <c r="I51" s="29">
        <f t="shared" si="9"/>
        <v>779.90000000000009</v>
      </c>
      <c r="J51" s="34">
        <v>4900</v>
      </c>
      <c r="K51" s="49">
        <f t="shared" si="1"/>
        <v>3474100</v>
      </c>
      <c r="L51" s="49">
        <f t="shared" si="10"/>
        <v>3300395</v>
      </c>
      <c r="M51" s="49">
        <f t="shared" si="11"/>
        <v>2779280</v>
      </c>
      <c r="N51" s="35">
        <f t="shared" si="12"/>
        <v>7000</v>
      </c>
    </row>
    <row r="52" spans="1:14" s="62" customFormat="1">
      <c r="A52" s="16">
        <v>51</v>
      </c>
      <c r="B52" s="20" t="s">
        <v>75</v>
      </c>
      <c r="C52" s="64">
        <v>13</v>
      </c>
      <c r="D52" s="20" t="s">
        <v>17</v>
      </c>
      <c r="E52" s="20">
        <v>618</v>
      </c>
      <c r="F52" s="20">
        <v>114</v>
      </c>
      <c r="G52" s="68"/>
      <c r="H52" s="69">
        <f t="shared" si="5"/>
        <v>732</v>
      </c>
      <c r="I52" s="29">
        <f t="shared" si="9"/>
        <v>805.2</v>
      </c>
      <c r="J52" s="34">
        <v>4900</v>
      </c>
      <c r="K52" s="49">
        <f t="shared" si="1"/>
        <v>3586800</v>
      </c>
      <c r="L52" s="49">
        <f t="shared" si="10"/>
        <v>3407460</v>
      </c>
      <c r="M52" s="49">
        <f t="shared" si="11"/>
        <v>2869440</v>
      </c>
      <c r="N52" s="35">
        <f t="shared" si="12"/>
        <v>7500</v>
      </c>
    </row>
    <row r="53" spans="1:14">
      <c r="A53" s="16">
        <v>52</v>
      </c>
      <c r="B53" s="59" t="s">
        <v>76</v>
      </c>
      <c r="C53" s="67">
        <v>13</v>
      </c>
      <c r="D53" s="20" t="s">
        <v>17</v>
      </c>
      <c r="E53" s="20">
        <v>628</v>
      </c>
      <c r="F53" s="20">
        <v>114</v>
      </c>
      <c r="G53" s="68"/>
      <c r="H53" s="69">
        <f t="shared" si="5"/>
        <v>742</v>
      </c>
      <c r="I53" s="29">
        <f t="shared" si="9"/>
        <v>816.2</v>
      </c>
      <c r="J53" s="34">
        <v>4900</v>
      </c>
      <c r="K53" s="49">
        <f t="shared" si="1"/>
        <v>3635800</v>
      </c>
      <c r="L53" s="49">
        <f t="shared" si="10"/>
        <v>3454010</v>
      </c>
      <c r="M53" s="49">
        <f t="shared" si="11"/>
        <v>2908640</v>
      </c>
      <c r="N53" s="35">
        <f t="shared" si="12"/>
        <v>7500</v>
      </c>
    </row>
    <row r="54" spans="1:14" ht="16.5">
      <c r="A54" s="72" t="s">
        <v>2</v>
      </c>
      <c r="B54" s="73"/>
      <c r="C54" s="73"/>
      <c r="D54" s="74"/>
      <c r="E54" s="30">
        <f>SUM(E2:E53)</f>
        <v>32344</v>
      </c>
      <c r="F54" s="30">
        <f>SUM(F2:F53)</f>
        <v>5252</v>
      </c>
      <c r="G54" s="30"/>
      <c r="H54" s="30">
        <f>SUM(H2:H53)</f>
        <v>38075</v>
      </c>
      <c r="I54" s="30">
        <f>SUM(I2:I53)</f>
        <v>41882.500000000015</v>
      </c>
      <c r="J54" s="31"/>
      <c r="K54" s="50">
        <f>SUM(K2:K53)</f>
        <v>186567500</v>
      </c>
      <c r="L54" s="50">
        <f>SUM(L2:L53)</f>
        <v>177239125</v>
      </c>
      <c r="M54" s="50">
        <f>SUM(M2:M53)</f>
        <v>149254000</v>
      </c>
      <c r="N54" s="18"/>
    </row>
    <row r="55" spans="1:14">
      <c r="H55" s="56"/>
      <c r="I55" s="42">
        <f>I54*2300</f>
        <v>96329750.00000003</v>
      </c>
      <c r="K55" s="51">
        <f>K54*0.51</f>
        <v>95149425</v>
      </c>
    </row>
    <row r="58" spans="1:14">
      <c r="H58" s="23">
        <v>38075</v>
      </c>
      <c r="I58" s="24">
        <v>41883</v>
      </c>
    </row>
    <row r="59" spans="1:14">
      <c r="H59" s="23">
        <v>6097</v>
      </c>
      <c r="I59" s="23">
        <v>6707</v>
      </c>
      <c r="J59" s="75"/>
      <c r="K59" s="76"/>
      <c r="L59" s="24"/>
    </row>
    <row r="60" spans="1:14">
      <c r="H60" s="23">
        <v>3212</v>
      </c>
      <c r="I60" s="23">
        <v>3533</v>
      </c>
      <c r="J60" s="37"/>
      <c r="K60" s="24"/>
      <c r="L60" s="24"/>
    </row>
    <row r="61" spans="1:14">
      <c r="E61" s="38"/>
      <c r="H61" s="23">
        <f>SUM(H58:H60)</f>
        <v>47384</v>
      </c>
      <c r="I61" s="24">
        <f>SUM(I58:I60)</f>
        <v>52123</v>
      </c>
      <c r="L61" s="24"/>
    </row>
    <row r="62" spans="1:14">
      <c r="E62" s="38"/>
      <c r="L62" s="24"/>
    </row>
    <row r="63" spans="1:14">
      <c r="E63" s="38"/>
      <c r="L63" s="24"/>
    </row>
    <row r="64" spans="1:14">
      <c r="E64" s="53"/>
      <c r="F64" s="38"/>
      <c r="G64" s="58"/>
      <c r="H64" s="39"/>
      <c r="I64" s="38"/>
      <c r="J64" s="39"/>
      <c r="K64" s="47"/>
      <c r="L64" s="24"/>
    </row>
    <row r="65" spans="5:13">
      <c r="E65" s="43" t="s">
        <v>14</v>
      </c>
      <c r="F65" s="43" t="s">
        <v>15</v>
      </c>
      <c r="G65" s="43"/>
      <c r="H65" s="43" t="s">
        <v>18</v>
      </c>
      <c r="I65" s="43" t="s">
        <v>15</v>
      </c>
      <c r="J65" s="44" t="s">
        <v>19</v>
      </c>
      <c r="K65" s="43" t="s">
        <v>15</v>
      </c>
      <c r="L65" s="44" t="s">
        <v>20</v>
      </c>
      <c r="M65" s="43" t="s">
        <v>16</v>
      </c>
    </row>
    <row r="66" spans="5:13">
      <c r="E66" s="55">
        <v>57.72</v>
      </c>
      <c r="F66" s="54">
        <f>E66*10.764</f>
        <v>621.29807999999991</v>
      </c>
      <c r="G66" s="57"/>
      <c r="H66" s="55">
        <v>8.16</v>
      </c>
      <c r="I66" s="54">
        <f>H66*10.764</f>
        <v>87.834239999999994</v>
      </c>
      <c r="J66" s="45">
        <v>34.35</v>
      </c>
      <c r="K66" s="46">
        <f>J66*10.764</f>
        <v>369.74340000000001</v>
      </c>
      <c r="L66" s="46">
        <f>K66*0.4</f>
        <v>147.89736000000002</v>
      </c>
      <c r="M66" s="46">
        <f>F66+I66+L66</f>
        <v>857.02967999999998</v>
      </c>
    </row>
    <row r="67" spans="5:13">
      <c r="E67" s="55">
        <v>57.72</v>
      </c>
      <c r="F67" s="54">
        <f>E67*10.764</f>
        <v>621.29807999999991</v>
      </c>
      <c r="G67" s="57"/>
      <c r="H67" s="55">
        <v>8.16</v>
      </c>
      <c r="I67" s="54">
        <f t="shared" ref="I67:I69" si="13">H67*10.764</f>
        <v>87.834239999999994</v>
      </c>
      <c r="J67" s="45">
        <v>27.73</v>
      </c>
      <c r="K67" s="46">
        <f t="shared" ref="K67:K69" si="14">J67*10.764</f>
        <v>298.48572000000001</v>
      </c>
      <c r="L67" s="46">
        <f t="shared" ref="L67:L69" si="15">K67*0.4</f>
        <v>119.39428800000002</v>
      </c>
      <c r="M67" s="46">
        <f t="shared" ref="M67:M69" si="16">F67+I67+L67</f>
        <v>828.5266079999999</v>
      </c>
    </row>
    <row r="68" spans="5:13">
      <c r="E68" s="55">
        <v>57.42</v>
      </c>
      <c r="F68" s="54">
        <f>E68*10.764</f>
        <v>618.06888000000004</v>
      </c>
      <c r="G68" s="57"/>
      <c r="H68" s="55">
        <v>10.61</v>
      </c>
      <c r="I68" s="54">
        <f t="shared" si="13"/>
        <v>114.20603999999999</v>
      </c>
      <c r="J68" s="45">
        <v>17.350000000000001</v>
      </c>
      <c r="K68" s="46">
        <f t="shared" si="14"/>
        <v>186.75540000000001</v>
      </c>
      <c r="L68" s="46">
        <f t="shared" si="15"/>
        <v>74.702160000000006</v>
      </c>
      <c r="M68" s="46">
        <f t="shared" si="16"/>
        <v>806.97708000000011</v>
      </c>
    </row>
    <row r="69" spans="5:13">
      <c r="E69" s="55">
        <v>58.36</v>
      </c>
      <c r="F69" s="54">
        <f>E69*10.764</f>
        <v>628.18703999999991</v>
      </c>
      <c r="G69" s="57"/>
      <c r="H69" s="55">
        <v>10.61</v>
      </c>
      <c r="I69" s="54">
        <f t="shared" si="13"/>
        <v>114.20603999999999</v>
      </c>
      <c r="J69" s="45">
        <v>31.74</v>
      </c>
      <c r="K69" s="46">
        <f t="shared" si="14"/>
        <v>341.64935999999994</v>
      </c>
      <c r="L69" s="46">
        <f t="shared" si="15"/>
        <v>136.65974399999999</v>
      </c>
      <c r="M69" s="46">
        <f t="shared" si="16"/>
        <v>879.05282399999987</v>
      </c>
    </row>
    <row r="70" spans="5:13">
      <c r="J70" s="45"/>
    </row>
    <row r="72" spans="5:13">
      <c r="E72" s="71" t="s">
        <v>14</v>
      </c>
      <c r="F72" s="71" t="s">
        <v>86</v>
      </c>
      <c r="H72" s="71">
        <v>186567500</v>
      </c>
      <c r="I72" s="24">
        <f>H72*0.95</f>
        <v>177239125</v>
      </c>
      <c r="J72" s="24">
        <f>H72*0.8</f>
        <v>149254000</v>
      </c>
    </row>
    <row r="73" spans="5:13">
      <c r="E73" s="71">
        <v>38075</v>
      </c>
      <c r="F73" s="45">
        <v>41883</v>
      </c>
      <c r="H73" s="71">
        <v>29875300</v>
      </c>
      <c r="I73" s="24">
        <f t="shared" ref="I73:I74" si="17">H73*0.95</f>
        <v>28381535</v>
      </c>
      <c r="J73" s="24">
        <f t="shared" ref="J73:J74" si="18">H73*0.8</f>
        <v>23900240</v>
      </c>
    </row>
    <row r="74" spans="5:13">
      <c r="E74" s="71">
        <v>6097</v>
      </c>
      <c r="F74" s="71">
        <v>6707</v>
      </c>
      <c r="H74" s="71">
        <v>15738800</v>
      </c>
      <c r="I74" s="24">
        <f t="shared" si="17"/>
        <v>14951860</v>
      </c>
      <c r="J74" s="24">
        <f t="shared" si="18"/>
        <v>12591040</v>
      </c>
    </row>
    <row r="75" spans="5:13">
      <c r="E75" s="71">
        <v>3212</v>
      </c>
      <c r="F75" s="71">
        <v>3533</v>
      </c>
      <c r="H75" s="32">
        <f>SUM(H72:H74)</f>
        <v>232181600</v>
      </c>
      <c r="I75" s="77">
        <f>H75*0.95</f>
        <v>220572520</v>
      </c>
      <c r="J75" s="77">
        <f>H75*0.8</f>
        <v>185745280</v>
      </c>
    </row>
    <row r="76" spans="5:13">
      <c r="E76" s="43">
        <f>SUM(E73:E75)</f>
        <v>47384</v>
      </c>
      <c r="F76" s="44">
        <f>SUM(F73:F75)</f>
        <v>52123</v>
      </c>
    </row>
    <row r="77" spans="5:13">
      <c r="F77" s="23">
        <f>F76*2300</f>
        <v>119882900</v>
      </c>
    </row>
    <row r="80" spans="5:13">
      <c r="E80" s="45">
        <v>41883</v>
      </c>
      <c r="F80" s="23">
        <f>E80*2300</f>
        <v>96330900</v>
      </c>
      <c r="G80" s="23">
        <f>F80*0.4</f>
        <v>38532360</v>
      </c>
    </row>
    <row r="81" spans="5:7">
      <c r="E81" s="71">
        <v>6707</v>
      </c>
      <c r="F81" s="23">
        <f t="shared" ref="F81:F82" si="19">E81*2300</f>
        <v>15426100</v>
      </c>
      <c r="G81" s="23">
        <f>F81*0.23</f>
        <v>3548003</v>
      </c>
    </row>
    <row r="82" spans="5:7">
      <c r="E82" s="71">
        <v>3533</v>
      </c>
      <c r="F82" s="23">
        <f t="shared" si="19"/>
        <v>8125900</v>
      </c>
      <c r="G82" s="23">
        <f>F82*0.3</f>
        <v>2437770</v>
      </c>
    </row>
  </sheetData>
  <mergeCells count="2">
    <mergeCell ref="A54:D54"/>
    <mergeCell ref="J59:K59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"/>
  <sheetViews>
    <sheetView topLeftCell="F1" zoomScale="115" zoomScaleNormal="115" workbookViewId="0">
      <selection activeCell="Q14" sqref="Q14"/>
    </sheetView>
  </sheetViews>
  <sheetFormatPr defaultRowHeight="15"/>
  <cols>
    <col min="1" max="1" width="4.7109375" style="22" customWidth="1"/>
    <col min="2" max="2" width="6.85546875" style="23" customWidth="1"/>
    <col min="3" max="3" width="7.140625" style="23" customWidth="1"/>
    <col min="4" max="4" width="9" style="23" customWidth="1"/>
    <col min="5" max="5" width="12.28515625" style="23" customWidth="1"/>
    <col min="6" max="6" width="9.42578125" style="23" customWidth="1"/>
    <col min="7" max="7" width="6.85546875" style="23" customWidth="1"/>
    <col min="8" max="8" width="11.85546875" style="23" customWidth="1"/>
    <col min="9" max="9" width="16.28515625" style="24" customWidth="1"/>
    <col min="10" max="10" width="16.140625" style="24" customWidth="1"/>
    <col min="11" max="11" width="15.85546875" style="52" customWidth="1"/>
    <col min="12" max="12" width="15.5703125" style="52" customWidth="1"/>
    <col min="13" max="13" width="16.42578125" style="52" customWidth="1"/>
    <col min="14" max="14" width="8.42578125" style="45" customWidth="1"/>
    <col min="15" max="15" width="9.140625" style="1"/>
    <col min="16" max="16" width="15.140625" style="1" bestFit="1" customWidth="1"/>
    <col min="17" max="17" width="15.28515625" style="1" customWidth="1"/>
    <col min="18" max="18" width="10.85546875" style="1" customWidth="1"/>
    <col min="19" max="16384" width="9.140625" style="1"/>
  </cols>
  <sheetData>
    <row r="1" spans="1:18" ht="49.5" customHeight="1">
      <c r="A1" s="13" t="s">
        <v>0</v>
      </c>
      <c r="B1" s="14" t="s">
        <v>3</v>
      </c>
      <c r="C1" s="14" t="s">
        <v>1</v>
      </c>
      <c r="D1" s="14" t="s">
        <v>4</v>
      </c>
      <c r="E1" s="15" t="s">
        <v>6</v>
      </c>
      <c r="F1" s="15" t="s">
        <v>11</v>
      </c>
      <c r="G1" s="19" t="s">
        <v>81</v>
      </c>
      <c r="H1" s="19" t="s">
        <v>5</v>
      </c>
      <c r="I1" s="28" t="s">
        <v>13</v>
      </c>
      <c r="J1" s="28" t="s">
        <v>12</v>
      </c>
      <c r="K1" s="48" t="s">
        <v>7</v>
      </c>
      <c r="L1" s="48" t="s">
        <v>8</v>
      </c>
      <c r="M1" s="48" t="s">
        <v>9</v>
      </c>
      <c r="N1" s="28" t="s">
        <v>10</v>
      </c>
    </row>
    <row r="2" spans="1:18">
      <c r="A2" s="16">
        <v>1</v>
      </c>
      <c r="B2" s="21" t="s">
        <v>21</v>
      </c>
      <c r="C2" s="17">
        <v>1</v>
      </c>
      <c r="D2" s="20" t="s">
        <v>17</v>
      </c>
      <c r="E2" s="20">
        <v>621</v>
      </c>
      <c r="F2" s="20">
        <v>88</v>
      </c>
      <c r="G2" s="20">
        <v>74</v>
      </c>
      <c r="H2" s="20">
        <f>E2+F2+G2</f>
        <v>783</v>
      </c>
      <c r="I2" s="29">
        <f t="shared" ref="I2:I9" si="0">H2*1.1</f>
        <v>861.30000000000007</v>
      </c>
      <c r="J2" s="34">
        <v>4900</v>
      </c>
      <c r="K2" s="49">
        <f t="shared" ref="K2:K9" si="1">J2*H2</f>
        <v>3836700</v>
      </c>
      <c r="L2" s="49">
        <f t="shared" ref="L2:L9" si="2">K2*0.95</f>
        <v>3644865</v>
      </c>
      <c r="M2" s="49">
        <f t="shared" ref="M2:M9" si="3">K2*0.8</f>
        <v>3069360</v>
      </c>
      <c r="N2" s="35">
        <f t="shared" ref="N2:N9" si="4">MROUND((K2*0.025/12),500)</f>
        <v>8000</v>
      </c>
      <c r="P2" s="2">
        <f>H2*1.35</f>
        <v>1057.0500000000002</v>
      </c>
      <c r="Q2" s="3">
        <f>P2*6600</f>
        <v>6976530.0000000009</v>
      </c>
      <c r="R2" s="3">
        <f>Q2/H2</f>
        <v>8910.0000000000018</v>
      </c>
    </row>
    <row r="3" spans="1:18">
      <c r="A3" s="16">
        <v>2</v>
      </c>
      <c r="B3" s="21" t="s">
        <v>22</v>
      </c>
      <c r="C3" s="17">
        <v>1</v>
      </c>
      <c r="D3" s="20" t="s">
        <v>17</v>
      </c>
      <c r="E3" s="20">
        <v>619</v>
      </c>
      <c r="F3" s="20">
        <v>88</v>
      </c>
      <c r="G3" s="20">
        <v>43</v>
      </c>
      <c r="H3" s="20">
        <f t="shared" ref="H3:H9" si="5">E3+F3+G3</f>
        <v>750</v>
      </c>
      <c r="I3" s="29">
        <f t="shared" si="0"/>
        <v>825.00000000000011</v>
      </c>
      <c r="J3" s="34">
        <v>4900</v>
      </c>
      <c r="K3" s="49">
        <f t="shared" si="1"/>
        <v>3675000</v>
      </c>
      <c r="L3" s="49">
        <f t="shared" si="2"/>
        <v>3491250</v>
      </c>
      <c r="M3" s="49">
        <f t="shared" si="3"/>
        <v>2940000</v>
      </c>
      <c r="N3" s="35">
        <f t="shared" si="4"/>
        <v>7500</v>
      </c>
      <c r="P3" s="3"/>
      <c r="Q3" s="3"/>
    </row>
    <row r="4" spans="1:18">
      <c r="A4" s="16">
        <v>3</v>
      </c>
      <c r="B4" s="21" t="s">
        <v>23</v>
      </c>
      <c r="C4" s="17">
        <v>1</v>
      </c>
      <c r="D4" s="20" t="s">
        <v>17</v>
      </c>
      <c r="E4" s="20">
        <v>619</v>
      </c>
      <c r="F4" s="20">
        <v>88</v>
      </c>
      <c r="G4" s="20">
        <v>109</v>
      </c>
      <c r="H4" s="20">
        <f t="shared" si="5"/>
        <v>816</v>
      </c>
      <c r="I4" s="29">
        <f t="shared" si="0"/>
        <v>897.6</v>
      </c>
      <c r="J4" s="34">
        <v>4900</v>
      </c>
      <c r="K4" s="49">
        <f t="shared" si="1"/>
        <v>3998400</v>
      </c>
      <c r="L4" s="49">
        <f t="shared" si="2"/>
        <v>3798480</v>
      </c>
      <c r="M4" s="49">
        <f t="shared" si="3"/>
        <v>3198720</v>
      </c>
      <c r="N4" s="35">
        <f t="shared" si="4"/>
        <v>8500</v>
      </c>
      <c r="P4" s="3"/>
      <c r="Q4" s="3"/>
    </row>
    <row r="5" spans="1:18">
      <c r="A5" s="16">
        <v>4</v>
      </c>
      <c r="B5" s="21" t="s">
        <v>24</v>
      </c>
      <c r="C5" s="17">
        <v>1</v>
      </c>
      <c r="D5" s="20" t="s">
        <v>17</v>
      </c>
      <c r="E5" s="20">
        <v>618</v>
      </c>
      <c r="F5" s="20">
        <v>91</v>
      </c>
      <c r="G5" s="20">
        <v>207</v>
      </c>
      <c r="H5" s="20">
        <f t="shared" si="5"/>
        <v>916</v>
      </c>
      <c r="I5" s="29">
        <f t="shared" si="0"/>
        <v>1007.6000000000001</v>
      </c>
      <c r="J5" s="34">
        <v>4900</v>
      </c>
      <c r="K5" s="49">
        <f t="shared" si="1"/>
        <v>4488400</v>
      </c>
      <c r="L5" s="49">
        <f t="shared" si="2"/>
        <v>4263980</v>
      </c>
      <c r="M5" s="49">
        <f t="shared" si="3"/>
        <v>3590720</v>
      </c>
      <c r="N5" s="35">
        <f t="shared" si="4"/>
        <v>9500</v>
      </c>
      <c r="P5" s="3"/>
      <c r="Q5" s="3"/>
    </row>
    <row r="6" spans="1:18">
      <c r="A6" s="16">
        <v>5</v>
      </c>
      <c r="B6" s="21" t="s">
        <v>77</v>
      </c>
      <c r="C6" s="17">
        <v>2</v>
      </c>
      <c r="D6" s="20" t="s">
        <v>17</v>
      </c>
      <c r="E6" s="20">
        <v>621</v>
      </c>
      <c r="F6" s="20">
        <v>88</v>
      </c>
      <c r="G6" s="20"/>
      <c r="H6" s="20">
        <f t="shared" si="5"/>
        <v>709</v>
      </c>
      <c r="I6" s="29">
        <f t="shared" si="0"/>
        <v>779.90000000000009</v>
      </c>
      <c r="J6" s="34">
        <v>4900</v>
      </c>
      <c r="K6" s="49">
        <f t="shared" si="1"/>
        <v>3474100</v>
      </c>
      <c r="L6" s="49">
        <f t="shared" si="2"/>
        <v>3300395</v>
      </c>
      <c r="M6" s="49">
        <f t="shared" si="3"/>
        <v>2779280</v>
      </c>
      <c r="N6" s="35">
        <f t="shared" si="4"/>
        <v>7000</v>
      </c>
      <c r="P6" s="3"/>
      <c r="Q6" s="3"/>
    </row>
    <row r="7" spans="1:18">
      <c r="A7" s="16">
        <v>6</v>
      </c>
      <c r="B7" s="21" t="s">
        <v>78</v>
      </c>
      <c r="C7" s="17">
        <v>2</v>
      </c>
      <c r="D7" s="20" t="s">
        <v>17</v>
      </c>
      <c r="E7" s="20">
        <v>619</v>
      </c>
      <c r="F7" s="20">
        <v>88</v>
      </c>
      <c r="G7" s="20"/>
      <c r="H7" s="20">
        <f t="shared" si="5"/>
        <v>707</v>
      </c>
      <c r="I7" s="29">
        <f t="shared" si="0"/>
        <v>777.7</v>
      </c>
      <c r="J7" s="34">
        <v>4900</v>
      </c>
      <c r="K7" s="49">
        <f t="shared" si="1"/>
        <v>3464300</v>
      </c>
      <c r="L7" s="49">
        <f t="shared" si="2"/>
        <v>3291085</v>
      </c>
      <c r="M7" s="49">
        <f t="shared" si="3"/>
        <v>2771440</v>
      </c>
      <c r="N7" s="35">
        <f t="shared" si="4"/>
        <v>7000</v>
      </c>
      <c r="P7" s="3"/>
      <c r="Q7" s="3"/>
    </row>
    <row r="8" spans="1:18">
      <c r="A8" s="16">
        <v>7</v>
      </c>
      <c r="B8" s="21" t="s">
        <v>79</v>
      </c>
      <c r="C8" s="17">
        <v>2</v>
      </c>
      <c r="D8" s="20" t="s">
        <v>17</v>
      </c>
      <c r="E8" s="20">
        <v>619</v>
      </c>
      <c r="F8" s="20">
        <v>88</v>
      </c>
      <c r="G8" s="20"/>
      <c r="H8" s="20">
        <f t="shared" si="5"/>
        <v>707</v>
      </c>
      <c r="I8" s="29">
        <f t="shared" si="0"/>
        <v>777.7</v>
      </c>
      <c r="J8" s="34">
        <v>4900</v>
      </c>
      <c r="K8" s="49">
        <f t="shared" si="1"/>
        <v>3464300</v>
      </c>
      <c r="L8" s="49">
        <f t="shared" si="2"/>
        <v>3291085</v>
      </c>
      <c r="M8" s="49">
        <f t="shared" si="3"/>
        <v>2771440</v>
      </c>
      <c r="N8" s="35">
        <f t="shared" si="4"/>
        <v>7000</v>
      </c>
      <c r="P8" s="3"/>
      <c r="Q8" s="3"/>
    </row>
    <row r="9" spans="1:18">
      <c r="A9" s="16">
        <v>8</v>
      </c>
      <c r="B9" s="21" t="s">
        <v>80</v>
      </c>
      <c r="C9" s="17">
        <v>2</v>
      </c>
      <c r="D9" s="20" t="s">
        <v>17</v>
      </c>
      <c r="E9" s="20">
        <v>618</v>
      </c>
      <c r="F9" s="20">
        <v>91</v>
      </c>
      <c r="G9" s="20"/>
      <c r="H9" s="20">
        <f t="shared" si="5"/>
        <v>709</v>
      </c>
      <c r="I9" s="29">
        <f t="shared" si="0"/>
        <v>779.90000000000009</v>
      </c>
      <c r="J9" s="34">
        <v>4900</v>
      </c>
      <c r="K9" s="49">
        <f t="shared" si="1"/>
        <v>3474100</v>
      </c>
      <c r="L9" s="49">
        <f t="shared" si="2"/>
        <v>3300395</v>
      </c>
      <c r="M9" s="49">
        <f t="shared" si="3"/>
        <v>2779280</v>
      </c>
      <c r="N9" s="35">
        <f t="shared" si="4"/>
        <v>7000</v>
      </c>
      <c r="P9" s="3"/>
      <c r="Q9" s="3"/>
    </row>
    <row r="10" spans="1:18" ht="16.5">
      <c r="A10" s="72" t="s">
        <v>2</v>
      </c>
      <c r="B10" s="73"/>
      <c r="C10" s="73"/>
      <c r="D10" s="74"/>
      <c r="E10" s="30">
        <f>SUM(E2:E9)</f>
        <v>4954</v>
      </c>
      <c r="F10" s="30">
        <f>SUM(F2:F9)</f>
        <v>710</v>
      </c>
      <c r="G10" s="30"/>
      <c r="H10" s="30">
        <f>SUM(H2:H9)</f>
        <v>6097</v>
      </c>
      <c r="I10" s="30">
        <f>SUM(I2:I9)</f>
        <v>6706.6999999999989</v>
      </c>
      <c r="J10" s="31"/>
      <c r="K10" s="50">
        <f>SUM(K2:K9)</f>
        <v>29875300</v>
      </c>
      <c r="L10" s="50">
        <f>SUM(L2:L9)</f>
        <v>28381535</v>
      </c>
      <c r="M10" s="50">
        <f>SUM(M2:M9)</f>
        <v>23900240</v>
      </c>
      <c r="N10" s="18"/>
    </row>
    <row r="11" spans="1:18">
      <c r="H11" s="56">
        <f>H10*2</f>
        <v>12194</v>
      </c>
      <c r="I11" s="42">
        <f>I10*2300</f>
        <v>15425409.999999998</v>
      </c>
      <c r="K11" s="51">
        <f>K10*0.51</f>
        <v>15236403</v>
      </c>
    </row>
    <row r="15" spans="1:18">
      <c r="I15" s="23"/>
      <c r="J15" s="75"/>
      <c r="K15" s="76"/>
      <c r="L15" s="24"/>
    </row>
    <row r="16" spans="1:18">
      <c r="I16" s="23"/>
      <c r="J16" s="37"/>
      <c r="K16" s="24"/>
      <c r="L16" s="24"/>
    </row>
    <row r="17" spans="5:13">
      <c r="E17" s="58"/>
      <c r="L17" s="24"/>
    </row>
    <row r="18" spans="5:13">
      <c r="E18" s="58"/>
      <c r="L18" s="24"/>
    </row>
    <row r="19" spans="5:13">
      <c r="E19" s="58"/>
      <c r="L19" s="24"/>
    </row>
    <row r="20" spans="5:13">
      <c r="E20" s="58"/>
      <c r="F20" s="58"/>
      <c r="G20" s="58"/>
      <c r="H20" s="57"/>
      <c r="I20" s="58"/>
      <c r="J20" s="57"/>
      <c r="K20" s="47"/>
      <c r="L20" s="24"/>
    </row>
    <row r="21" spans="5:13">
      <c r="E21" s="43" t="s">
        <v>14</v>
      </c>
      <c r="F21" s="43" t="s">
        <v>15</v>
      </c>
      <c r="G21" s="43"/>
      <c r="H21" s="43" t="s">
        <v>18</v>
      </c>
      <c r="I21" s="43" t="s">
        <v>15</v>
      </c>
      <c r="J21" s="44" t="s">
        <v>19</v>
      </c>
      <c r="K21" s="43" t="s">
        <v>15</v>
      </c>
      <c r="L21" s="70">
        <v>0.4</v>
      </c>
      <c r="M21" s="43" t="s">
        <v>16</v>
      </c>
    </row>
    <row r="22" spans="5:13">
      <c r="E22" s="58">
        <v>57.67</v>
      </c>
      <c r="F22" s="57">
        <f>E22*10.764</f>
        <v>620.75987999999995</v>
      </c>
      <c r="G22" s="57"/>
      <c r="H22" s="58">
        <v>8.1999999999999993</v>
      </c>
      <c r="I22" s="57">
        <f>H22*10.764</f>
        <v>88.264799999999994</v>
      </c>
      <c r="J22" s="45">
        <v>17.170000000000002</v>
      </c>
      <c r="K22" s="46">
        <f>J22*10.764</f>
        <v>184.81788</v>
      </c>
      <c r="L22" s="46">
        <f>K22*0.4</f>
        <v>73.927152000000007</v>
      </c>
      <c r="M22" s="46">
        <f>F22+I22+L22</f>
        <v>782.95183199999997</v>
      </c>
    </row>
    <row r="23" spans="5:13">
      <c r="E23" s="58">
        <v>57.5</v>
      </c>
      <c r="F23" s="57">
        <f t="shared" ref="F23:F25" si="6">E23*10.764</f>
        <v>618.92999999999995</v>
      </c>
      <c r="G23" s="57"/>
      <c r="H23" s="58">
        <v>8.16</v>
      </c>
      <c r="I23" s="57">
        <f t="shared" ref="I23:I25" si="7">H23*10.764</f>
        <v>87.834239999999994</v>
      </c>
      <c r="J23" s="45">
        <v>4</v>
      </c>
      <c r="K23" s="46">
        <f t="shared" ref="K23:K25" si="8">J23*10.764</f>
        <v>43.055999999999997</v>
      </c>
      <c r="L23" s="46"/>
      <c r="M23" s="46">
        <f>F23+I23+K23</f>
        <v>749.82024000000001</v>
      </c>
    </row>
    <row r="24" spans="5:13">
      <c r="E24" s="58">
        <v>57.5</v>
      </c>
      <c r="F24" s="57">
        <f t="shared" si="6"/>
        <v>618.92999999999995</v>
      </c>
      <c r="G24" s="57"/>
      <c r="H24" s="58">
        <v>8.16</v>
      </c>
      <c r="I24" s="57">
        <f t="shared" si="7"/>
        <v>87.834239999999994</v>
      </c>
      <c r="J24" s="45">
        <v>25.3</v>
      </c>
      <c r="K24" s="46">
        <f t="shared" si="8"/>
        <v>272.32920000000001</v>
      </c>
      <c r="L24" s="46">
        <f t="shared" ref="L24:L25" si="9">K24*0.4</f>
        <v>108.93168000000001</v>
      </c>
      <c r="M24" s="46">
        <f t="shared" ref="M24:M25" si="10">F24+I24+L24</f>
        <v>815.69592</v>
      </c>
    </row>
    <row r="25" spans="5:13">
      <c r="E25" s="58">
        <v>57.38</v>
      </c>
      <c r="F25" s="57">
        <f t="shared" si="6"/>
        <v>617.63832000000002</v>
      </c>
      <c r="G25" s="57"/>
      <c r="H25" s="58">
        <v>8.42</v>
      </c>
      <c r="I25" s="57">
        <f t="shared" si="7"/>
        <v>90.63288</v>
      </c>
      <c r="J25" s="45">
        <v>47.99</v>
      </c>
      <c r="K25" s="46">
        <f t="shared" si="8"/>
        <v>516.56435999999997</v>
      </c>
      <c r="L25" s="46">
        <f t="shared" si="9"/>
        <v>206.625744</v>
      </c>
      <c r="M25" s="46">
        <f t="shared" si="10"/>
        <v>914.89694400000008</v>
      </c>
    </row>
    <row r="27" spans="5:13">
      <c r="E27" s="43" t="s">
        <v>14</v>
      </c>
      <c r="F27" s="43" t="s">
        <v>15</v>
      </c>
      <c r="G27" s="43" t="s">
        <v>18</v>
      </c>
      <c r="H27" s="43" t="s">
        <v>15</v>
      </c>
      <c r="I27" s="43" t="s">
        <v>16</v>
      </c>
    </row>
    <row r="28" spans="5:13">
      <c r="E28" s="58">
        <v>57.67</v>
      </c>
      <c r="F28" s="57">
        <f>E28*10.764</f>
        <v>620.75987999999995</v>
      </c>
      <c r="G28" s="58">
        <v>8.1999999999999993</v>
      </c>
      <c r="H28" s="57">
        <f>G28*10.764</f>
        <v>88.264799999999994</v>
      </c>
      <c r="I28" s="46">
        <f>F28+H28</f>
        <v>709.02467999999999</v>
      </c>
    </row>
    <row r="29" spans="5:13">
      <c r="E29" s="58">
        <v>57.5</v>
      </c>
      <c r="F29" s="57">
        <f t="shared" ref="F29:F31" si="11">E29*10.764</f>
        <v>618.92999999999995</v>
      </c>
      <c r="G29" s="58">
        <v>8.16</v>
      </c>
      <c r="H29" s="57">
        <f t="shared" ref="H29:H31" si="12">G29*10.764</f>
        <v>87.834239999999994</v>
      </c>
      <c r="I29" s="46">
        <f t="shared" ref="I29:I31" si="13">F29+H29</f>
        <v>706.76423999999997</v>
      </c>
    </row>
    <row r="30" spans="5:13">
      <c r="E30" s="58">
        <v>57.5</v>
      </c>
      <c r="F30" s="57">
        <f t="shared" si="11"/>
        <v>618.92999999999995</v>
      </c>
      <c r="G30" s="58">
        <v>8.16</v>
      </c>
      <c r="H30" s="57">
        <f t="shared" si="12"/>
        <v>87.834239999999994</v>
      </c>
      <c r="I30" s="46">
        <f t="shared" si="13"/>
        <v>706.76423999999997</v>
      </c>
    </row>
    <row r="31" spans="5:13">
      <c r="E31" s="58">
        <v>57.38</v>
      </c>
      <c r="F31" s="57">
        <f t="shared" si="11"/>
        <v>617.63832000000002</v>
      </c>
      <c r="G31" s="58">
        <v>8.42</v>
      </c>
      <c r="H31" s="57">
        <f t="shared" si="12"/>
        <v>90.63288</v>
      </c>
      <c r="I31" s="46">
        <f t="shared" si="13"/>
        <v>708.27120000000002</v>
      </c>
    </row>
  </sheetData>
  <mergeCells count="2">
    <mergeCell ref="A10:D10"/>
    <mergeCell ref="J15:K15"/>
  </mergeCells>
  <pageMargins left="0.7" right="0.7" top="0.75" bottom="0.75" header="0.3" footer="0.3"/>
  <pageSetup paperSize="9" orientation="portrait" horizontalDpi="360" verticalDpi="36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"/>
  <sheetViews>
    <sheetView topLeftCell="C2" zoomScale="115" zoomScaleNormal="115" workbookViewId="0">
      <selection activeCell="K9" sqref="K9"/>
    </sheetView>
  </sheetViews>
  <sheetFormatPr defaultRowHeight="15"/>
  <cols>
    <col min="1" max="1" width="4.7109375" style="22" customWidth="1"/>
    <col min="2" max="2" width="6.85546875" style="23" customWidth="1"/>
    <col min="3" max="3" width="7.140625" style="23" customWidth="1"/>
    <col min="4" max="4" width="9" style="23" customWidth="1"/>
    <col min="5" max="5" width="11.28515625" style="23" customWidth="1"/>
    <col min="6" max="7" width="6.85546875" style="23" customWidth="1"/>
    <col min="8" max="8" width="11.85546875" style="23" customWidth="1"/>
    <col min="9" max="9" width="11.7109375" style="24" customWidth="1"/>
    <col min="10" max="10" width="16.140625" style="24" customWidth="1"/>
    <col min="11" max="11" width="15.85546875" style="52" customWidth="1"/>
    <col min="12" max="12" width="13.85546875" style="52" customWidth="1"/>
    <col min="13" max="13" width="16.42578125" style="52" customWidth="1"/>
    <col min="14" max="14" width="8.42578125" style="45" customWidth="1"/>
    <col min="15" max="15" width="18.7109375" style="1" customWidth="1"/>
    <col min="16" max="16" width="15.140625" style="1" bestFit="1" customWidth="1"/>
    <col min="17" max="17" width="15.28515625" style="1" customWidth="1"/>
    <col min="18" max="18" width="10.85546875" style="1" customWidth="1"/>
    <col min="19" max="16384" width="9.140625" style="1"/>
  </cols>
  <sheetData>
    <row r="1" spans="1:18" ht="49.5" customHeight="1">
      <c r="A1" s="13" t="s">
        <v>0</v>
      </c>
      <c r="B1" s="14" t="s">
        <v>3</v>
      </c>
      <c r="C1" s="14" t="s">
        <v>1</v>
      </c>
      <c r="D1" s="14" t="s">
        <v>4</v>
      </c>
      <c r="E1" s="15" t="s">
        <v>6</v>
      </c>
      <c r="F1" s="15" t="s">
        <v>11</v>
      </c>
      <c r="G1" s="19" t="s">
        <v>81</v>
      </c>
      <c r="H1" s="19" t="s">
        <v>5</v>
      </c>
      <c r="I1" s="28" t="s">
        <v>13</v>
      </c>
      <c r="J1" s="28" t="s">
        <v>12</v>
      </c>
      <c r="K1" s="48" t="s">
        <v>7</v>
      </c>
      <c r="L1" s="48" t="s">
        <v>8</v>
      </c>
      <c r="M1" s="48" t="s">
        <v>9</v>
      </c>
      <c r="N1" s="28" t="s">
        <v>10</v>
      </c>
    </row>
    <row r="2" spans="1:18">
      <c r="A2" s="16">
        <v>1</v>
      </c>
      <c r="B2" s="21" t="s">
        <v>82</v>
      </c>
      <c r="C2" s="17">
        <v>1</v>
      </c>
      <c r="D2" s="20" t="s">
        <v>17</v>
      </c>
      <c r="E2" s="20">
        <v>619</v>
      </c>
      <c r="F2" s="20">
        <v>88</v>
      </c>
      <c r="G2" s="20">
        <v>43</v>
      </c>
      <c r="H2" s="20">
        <f>E2+F2+G2</f>
        <v>750</v>
      </c>
      <c r="I2" s="29">
        <f t="shared" ref="I2:I5" si="0">H2*1.1</f>
        <v>825.00000000000011</v>
      </c>
      <c r="J2" s="34">
        <v>4900</v>
      </c>
      <c r="K2" s="49">
        <f t="shared" ref="K2:K5" si="1">J2*H2</f>
        <v>3675000</v>
      </c>
      <c r="L2" s="49">
        <f t="shared" ref="L2:L5" si="2">K2*0.95</f>
        <v>3491250</v>
      </c>
      <c r="M2" s="49">
        <f t="shared" ref="M2:M5" si="3">K2*0.8</f>
        <v>2940000</v>
      </c>
      <c r="N2" s="35">
        <f t="shared" ref="N2:N5" si="4">MROUND((K2*0.025/12),500)</f>
        <v>7500</v>
      </c>
      <c r="P2" s="2">
        <f>H2*1.35</f>
        <v>1012.5000000000001</v>
      </c>
      <c r="Q2" s="3">
        <f>P2*6600</f>
        <v>6682500.0000000009</v>
      </c>
      <c r="R2" s="3">
        <f>Q2/H2</f>
        <v>8910.0000000000018</v>
      </c>
    </row>
    <row r="3" spans="1:18">
      <c r="A3" s="16">
        <v>2</v>
      </c>
      <c r="B3" s="21" t="s">
        <v>83</v>
      </c>
      <c r="C3" s="17">
        <v>1</v>
      </c>
      <c r="D3" s="20" t="s">
        <v>17</v>
      </c>
      <c r="E3" s="20">
        <v>620</v>
      </c>
      <c r="F3" s="20">
        <v>94</v>
      </c>
      <c r="G3" s="20">
        <v>68</v>
      </c>
      <c r="H3" s="20">
        <f t="shared" ref="H3:H5" si="5">E3+F3+G3</f>
        <v>782</v>
      </c>
      <c r="I3" s="29">
        <f t="shared" si="0"/>
        <v>860.2</v>
      </c>
      <c r="J3" s="34">
        <v>4900</v>
      </c>
      <c r="K3" s="49">
        <f t="shared" si="1"/>
        <v>3831800</v>
      </c>
      <c r="L3" s="49">
        <f t="shared" si="2"/>
        <v>3640210</v>
      </c>
      <c r="M3" s="49">
        <f t="shared" si="3"/>
        <v>3065440</v>
      </c>
      <c r="N3" s="35">
        <f t="shared" si="4"/>
        <v>8000</v>
      </c>
      <c r="P3" s="3"/>
      <c r="Q3" s="3"/>
    </row>
    <row r="4" spans="1:18">
      <c r="A4" s="16">
        <v>3</v>
      </c>
      <c r="B4" s="21" t="s">
        <v>84</v>
      </c>
      <c r="C4" s="17">
        <v>1</v>
      </c>
      <c r="D4" s="20" t="s">
        <v>17</v>
      </c>
      <c r="E4" s="20">
        <v>620</v>
      </c>
      <c r="F4" s="20">
        <v>94</v>
      </c>
      <c r="G4" s="20">
        <v>150</v>
      </c>
      <c r="H4" s="20">
        <f t="shared" si="5"/>
        <v>864</v>
      </c>
      <c r="I4" s="29">
        <f t="shared" si="0"/>
        <v>950.40000000000009</v>
      </c>
      <c r="J4" s="34">
        <v>4900</v>
      </c>
      <c r="K4" s="49">
        <f t="shared" si="1"/>
        <v>4233600</v>
      </c>
      <c r="L4" s="49">
        <f t="shared" si="2"/>
        <v>4021920</v>
      </c>
      <c r="M4" s="49">
        <f t="shared" si="3"/>
        <v>3386880</v>
      </c>
      <c r="N4" s="35">
        <f t="shared" si="4"/>
        <v>9000</v>
      </c>
      <c r="P4" s="3"/>
      <c r="Q4" s="3"/>
    </row>
    <row r="5" spans="1:18">
      <c r="A5" s="16">
        <v>4</v>
      </c>
      <c r="B5" s="21" t="s">
        <v>85</v>
      </c>
      <c r="C5" s="17">
        <v>1</v>
      </c>
      <c r="D5" s="20" t="s">
        <v>17</v>
      </c>
      <c r="E5" s="20">
        <v>619</v>
      </c>
      <c r="F5" s="20">
        <v>88</v>
      </c>
      <c r="G5" s="20">
        <v>109</v>
      </c>
      <c r="H5" s="20">
        <f t="shared" si="5"/>
        <v>816</v>
      </c>
      <c r="I5" s="29">
        <f t="shared" si="0"/>
        <v>897.6</v>
      </c>
      <c r="J5" s="34">
        <v>4900</v>
      </c>
      <c r="K5" s="49">
        <f t="shared" si="1"/>
        <v>3998400</v>
      </c>
      <c r="L5" s="49">
        <f t="shared" si="2"/>
        <v>3798480</v>
      </c>
      <c r="M5" s="49">
        <f t="shared" si="3"/>
        <v>3198720</v>
      </c>
      <c r="N5" s="35">
        <f t="shared" si="4"/>
        <v>8500</v>
      </c>
      <c r="P5" s="3"/>
      <c r="Q5" s="3"/>
    </row>
    <row r="6" spans="1:18" ht="16.5">
      <c r="A6" s="72" t="s">
        <v>2</v>
      </c>
      <c r="B6" s="73"/>
      <c r="C6" s="73"/>
      <c r="D6" s="74"/>
      <c r="E6" s="30">
        <f>SUM(E2:E5)</f>
        <v>2478</v>
      </c>
      <c r="F6" s="30">
        <f>SUM(F2:F5)</f>
        <v>364</v>
      </c>
      <c r="G6" s="30"/>
      <c r="H6" s="30">
        <f>SUM(H2:H5)</f>
        <v>3212</v>
      </c>
      <c r="I6" s="30">
        <f>SUM(I2:I5)</f>
        <v>3533.2000000000003</v>
      </c>
      <c r="J6" s="31"/>
      <c r="K6" s="50">
        <f>SUM(K2:K5)</f>
        <v>15738800</v>
      </c>
      <c r="L6" s="50">
        <f>SUM(L2:L5)</f>
        <v>14951860</v>
      </c>
      <c r="M6" s="50">
        <f>SUM(M2:M5)</f>
        <v>12591040</v>
      </c>
      <c r="N6" s="18"/>
    </row>
    <row r="7" spans="1:18">
      <c r="H7" s="56">
        <f>H6*2</f>
        <v>6424</v>
      </c>
      <c r="I7" s="42">
        <f>I6*2300</f>
        <v>8126360.0000000009</v>
      </c>
      <c r="K7" s="51">
        <f>K6*0.51</f>
        <v>8026788</v>
      </c>
    </row>
    <row r="11" spans="1:18">
      <c r="I11" s="23"/>
      <c r="J11" s="75"/>
      <c r="K11" s="76"/>
      <c r="L11" s="24"/>
    </row>
    <row r="12" spans="1:18">
      <c r="H12" s="43" t="s">
        <v>14</v>
      </c>
      <c r="I12" s="43" t="s">
        <v>15</v>
      </c>
      <c r="J12" s="43" t="s">
        <v>18</v>
      </c>
      <c r="K12" s="43" t="s">
        <v>15</v>
      </c>
      <c r="L12" s="44" t="s">
        <v>19</v>
      </c>
      <c r="M12" s="43" t="s">
        <v>15</v>
      </c>
      <c r="N12" s="70">
        <v>0.4</v>
      </c>
      <c r="O12" s="43" t="s">
        <v>16</v>
      </c>
    </row>
    <row r="13" spans="1:18">
      <c r="E13" s="58"/>
      <c r="H13" s="58">
        <v>57.5</v>
      </c>
      <c r="I13" s="57">
        <f>H13*10.764</f>
        <v>618.92999999999995</v>
      </c>
      <c r="J13" s="58">
        <v>8.16</v>
      </c>
      <c r="K13" s="57">
        <f>J13*10.764</f>
        <v>87.834239999999994</v>
      </c>
      <c r="L13" s="45">
        <v>4</v>
      </c>
      <c r="M13" s="46">
        <f>L13*10.764</f>
        <v>43.055999999999997</v>
      </c>
      <c r="N13" s="46"/>
      <c r="O13" s="46">
        <f>I13+K13+M13</f>
        <v>749.82024000000001</v>
      </c>
    </row>
    <row r="14" spans="1:18">
      <c r="E14" s="58"/>
      <c r="H14" s="58">
        <v>57.62</v>
      </c>
      <c r="I14" s="57">
        <f t="shared" ref="I14:I16" si="6">H14*10.764</f>
        <v>620.22167999999988</v>
      </c>
      <c r="J14" s="58">
        <v>8.7200000000000006</v>
      </c>
      <c r="K14" s="57">
        <f t="shared" ref="K14:K16" si="7">J14*10.764</f>
        <v>93.862080000000006</v>
      </c>
      <c r="L14" s="45">
        <v>15.89</v>
      </c>
      <c r="M14" s="46">
        <f t="shared" ref="M14:M16" si="8">L14*10.764</f>
        <v>171.03996000000001</v>
      </c>
      <c r="N14" s="46">
        <f>M14*0.4</f>
        <v>68.415984000000009</v>
      </c>
      <c r="O14" s="46">
        <f>I14+K14+N14</f>
        <v>782.49974399999985</v>
      </c>
    </row>
    <row r="15" spans="1:18">
      <c r="E15" s="58"/>
      <c r="H15" s="58">
        <v>57.62</v>
      </c>
      <c r="I15" s="57">
        <f t="shared" si="6"/>
        <v>620.22167999999988</v>
      </c>
      <c r="J15" s="58">
        <v>8.7200000000000006</v>
      </c>
      <c r="K15" s="57">
        <f t="shared" si="7"/>
        <v>93.862080000000006</v>
      </c>
      <c r="L15" s="45">
        <v>34.840000000000003</v>
      </c>
      <c r="M15" s="46">
        <f t="shared" si="8"/>
        <v>375.01776000000001</v>
      </c>
      <c r="N15" s="46">
        <f t="shared" ref="N15:N16" si="9">M15*0.4</f>
        <v>150.007104</v>
      </c>
      <c r="O15" s="46">
        <f t="shared" ref="O15:O16" si="10">I15+K15+N15</f>
        <v>864.0908639999999</v>
      </c>
    </row>
    <row r="16" spans="1:18">
      <c r="E16" s="58"/>
      <c r="F16" s="58"/>
      <c r="G16" s="58"/>
      <c r="H16" s="58">
        <v>57.5</v>
      </c>
      <c r="I16" s="57">
        <f t="shared" si="6"/>
        <v>618.92999999999995</v>
      </c>
      <c r="J16" s="58">
        <v>8.16</v>
      </c>
      <c r="K16" s="57">
        <f t="shared" si="7"/>
        <v>87.834239999999994</v>
      </c>
      <c r="L16" s="45">
        <v>25.3</v>
      </c>
      <c r="M16" s="46">
        <f t="shared" si="8"/>
        <v>272.32920000000001</v>
      </c>
      <c r="N16" s="46">
        <f t="shared" si="9"/>
        <v>108.93168000000001</v>
      </c>
      <c r="O16" s="46">
        <f t="shared" si="10"/>
        <v>815.69592</v>
      </c>
    </row>
    <row r="17" spans="5:13">
      <c r="E17" s="43"/>
      <c r="F17" s="43"/>
      <c r="G17" s="43"/>
      <c r="H17" s="43"/>
      <c r="I17" s="43"/>
      <c r="J17" s="43"/>
      <c r="K17" s="43"/>
      <c r="L17" s="45"/>
    </row>
    <row r="18" spans="5:13">
      <c r="E18" s="58"/>
      <c r="F18" s="57"/>
      <c r="G18" s="57"/>
      <c r="H18" s="58"/>
      <c r="I18" s="57"/>
      <c r="J18" s="46"/>
      <c r="K18" s="46"/>
      <c r="L18" s="46"/>
      <c r="M18" s="47"/>
    </row>
    <row r="19" spans="5:13">
      <c r="E19" s="58"/>
      <c r="F19" s="57"/>
      <c r="G19" s="57"/>
      <c r="H19" s="58"/>
      <c r="I19" s="57"/>
      <c r="J19" s="46"/>
      <c r="K19" s="46"/>
      <c r="L19" s="45"/>
      <c r="M19" s="47"/>
    </row>
    <row r="20" spans="5:13">
      <c r="E20" s="58"/>
      <c r="F20" s="57"/>
      <c r="G20" s="57"/>
      <c r="H20" s="58"/>
      <c r="I20" s="57"/>
      <c r="J20" s="46"/>
      <c r="K20" s="46"/>
      <c r="L20" s="45"/>
      <c r="M20" s="45"/>
    </row>
    <row r="21" spans="5:13">
      <c r="E21" s="58"/>
      <c r="F21" s="57"/>
      <c r="G21" s="57"/>
      <c r="H21" s="58"/>
      <c r="I21" s="57"/>
      <c r="J21" s="46"/>
      <c r="K21" s="46"/>
      <c r="L21" s="45"/>
      <c r="M21" s="45"/>
    </row>
  </sheetData>
  <mergeCells count="2">
    <mergeCell ref="A6:D6"/>
    <mergeCell ref="J11:K1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8" sqref="D8"/>
    </sheetView>
  </sheetViews>
  <sheetFormatPr defaultRowHeight="15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AA95"/>
  <sheetViews>
    <sheetView zoomScale="55" zoomScaleNormal="55" workbookViewId="0">
      <selection activeCell="U19" sqref="U19"/>
    </sheetView>
  </sheetViews>
  <sheetFormatPr defaultRowHeight="15"/>
  <sheetData>
    <row r="1" spans="21:27" ht="19.5" customHeight="1"/>
    <row r="2" spans="21:27" ht="17.25" customHeight="1"/>
    <row r="15" spans="21:27" ht="13.5" customHeight="1" thickBot="1"/>
    <row r="16" spans="21:27" ht="15.75" thickBot="1">
      <c r="U16" s="10"/>
      <c r="V16" s="10"/>
      <c r="W16" s="10"/>
      <c r="X16" s="2"/>
      <c r="Y16" s="10"/>
      <c r="Z16" s="33"/>
      <c r="AA16" s="2"/>
    </row>
    <row r="17" spans="21:27" ht="15.75" thickBot="1">
      <c r="U17" s="12"/>
      <c r="V17" s="12"/>
      <c r="W17" s="12"/>
      <c r="X17" s="2"/>
      <c r="Y17" s="12"/>
      <c r="Z17" s="33"/>
      <c r="AA17" s="2"/>
    </row>
    <row r="18" spans="21:27" s="1" customFormat="1"/>
    <row r="19" spans="21:27" s="1" customFormat="1"/>
    <row r="20" spans="21:27" s="1" customFormat="1"/>
    <row r="21" spans="21:27" s="1" customFormat="1"/>
    <row r="22" spans="21:27" s="1" customFormat="1"/>
    <row r="23" spans="21:27" s="1" customFormat="1"/>
    <row r="24" spans="21:27" s="1" customFormat="1"/>
    <row r="25" spans="21:27" s="1" customFormat="1"/>
    <row r="26" spans="21:27" s="1" customFormat="1"/>
    <row r="27" spans="21:27" s="1" customFormat="1"/>
    <row r="28" spans="21:27" s="1" customFormat="1"/>
    <row r="29" spans="21:27" s="1" customFormat="1"/>
    <row r="30" spans="21:27" s="1" customFormat="1"/>
    <row r="31" spans="21:27" s="1" customFormat="1"/>
    <row r="32" spans="21:27" s="1" customFormat="1" ht="15.75" thickBot="1"/>
    <row r="33" spans="16:19" s="1" customFormat="1">
      <c r="P33" s="8"/>
      <c r="Q33" s="8"/>
      <c r="R33" s="8"/>
      <c r="S33" s="9"/>
    </row>
    <row r="34" spans="16:19" s="1" customFormat="1" ht="15.75" thickBot="1">
      <c r="P34" s="4"/>
      <c r="Q34" s="4"/>
      <c r="R34" s="4"/>
      <c r="S34" s="5"/>
    </row>
    <row r="35" spans="16:19" s="1" customFormat="1" ht="15.75" thickBot="1">
      <c r="P35" s="4"/>
      <c r="Q35" s="4"/>
      <c r="R35" s="4"/>
      <c r="S35" s="5"/>
    </row>
    <row r="36" spans="16:19" s="1" customFormat="1"/>
    <row r="37" spans="16:19" s="1" customFormat="1"/>
    <row r="38" spans="16:19" s="1" customFormat="1"/>
    <row r="95" ht="21.75" customHeight="1"/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topLeftCell="A7" workbookViewId="0">
      <selection activeCell="J18" sqref="J18"/>
    </sheetView>
  </sheetViews>
  <sheetFormatPr defaultRowHeight="15"/>
  <sheetData>
    <row r="1" spans="1:3">
      <c r="A1" s="32"/>
    </row>
    <row r="2" spans="1:3">
      <c r="A2" s="1"/>
      <c r="C2" s="1"/>
    </row>
    <row r="3" spans="1:3">
      <c r="C3" s="1"/>
    </row>
    <row r="9" spans="1:3" s="1" customFormat="1"/>
    <row r="18" s="1" customFormat="1"/>
    <row r="19" s="1" customFormat="1"/>
    <row r="20" s="1" customFormat="1"/>
    <row r="31" s="1" customFormat="1"/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6"/>
  <sheetViews>
    <sheetView topLeftCell="A22" zoomScale="130" zoomScaleNormal="130" workbookViewId="0">
      <selection activeCell="F31" sqref="F31"/>
    </sheetView>
  </sheetViews>
  <sheetFormatPr defaultRowHeight="15"/>
  <cols>
    <col min="5" max="5" width="9.140625" style="1"/>
    <col min="6" max="6" width="17.42578125" style="1" customWidth="1"/>
    <col min="7" max="9" width="9.140625" style="1"/>
    <col min="10" max="10" width="14.28515625" bestFit="1" customWidth="1"/>
    <col min="14" max="15" width="14.28515625" bestFit="1" customWidth="1"/>
  </cols>
  <sheetData>
    <row r="3" spans="2:16">
      <c r="C3" s="1"/>
      <c r="J3" s="1"/>
      <c r="K3" s="1"/>
      <c r="L3" s="1"/>
    </row>
    <row r="4" spans="2:16">
      <c r="B4" s="23"/>
      <c r="C4" s="23"/>
      <c r="D4" s="23"/>
      <c r="E4" s="23"/>
      <c r="F4" s="23"/>
      <c r="G4" s="23"/>
      <c r="H4" s="23"/>
      <c r="I4" s="23"/>
      <c r="J4" s="11"/>
      <c r="K4" s="27"/>
      <c r="L4" s="23"/>
      <c r="M4" s="25"/>
      <c r="N4" s="26"/>
      <c r="O4" s="26">
        <f>M4+N4+J4</f>
        <v>0</v>
      </c>
      <c r="P4" s="3" t="e">
        <f>O4/G4</f>
        <v>#DIV/0!</v>
      </c>
    </row>
    <row r="5" spans="2:16">
      <c r="B5" s="23"/>
      <c r="C5" s="23"/>
      <c r="D5" s="23"/>
      <c r="E5" s="23"/>
      <c r="F5" s="23"/>
      <c r="G5" s="23"/>
      <c r="H5" s="23"/>
      <c r="I5" s="23"/>
      <c r="J5" s="11"/>
      <c r="K5" s="27"/>
      <c r="L5" s="23"/>
      <c r="M5" s="25"/>
      <c r="N5" s="26"/>
      <c r="O5" s="25"/>
    </row>
    <row r="6" spans="2:16">
      <c r="B6" s="23"/>
      <c r="C6" s="23"/>
      <c r="D6" s="23"/>
      <c r="E6" s="23"/>
      <c r="F6" s="23"/>
      <c r="G6" s="23"/>
      <c r="H6" s="23"/>
      <c r="I6" s="23"/>
      <c r="J6" s="11"/>
      <c r="K6" s="27"/>
      <c r="L6" s="27"/>
      <c r="M6" s="25"/>
      <c r="N6" s="25"/>
      <c r="O6" s="25"/>
    </row>
    <row r="7" spans="2:16">
      <c r="B7" s="23"/>
      <c r="C7" s="23"/>
      <c r="D7" s="23"/>
      <c r="E7" s="23"/>
      <c r="F7" s="23"/>
      <c r="G7" s="23"/>
      <c r="H7" s="23"/>
      <c r="I7" s="23"/>
      <c r="J7" s="11"/>
      <c r="K7" s="27"/>
    </row>
    <row r="8" spans="2:16">
      <c r="B8" s="23"/>
      <c r="C8" s="23"/>
      <c r="D8" s="23"/>
      <c r="E8" s="23"/>
      <c r="F8" s="23"/>
      <c r="G8" s="23"/>
      <c r="H8" s="23"/>
      <c r="I8" s="23"/>
      <c r="J8" s="11"/>
      <c r="K8" s="27"/>
      <c r="L8" s="23"/>
    </row>
    <row r="9" spans="2:16">
      <c r="B9" s="23"/>
      <c r="C9" s="23"/>
      <c r="D9" s="23"/>
      <c r="E9" s="23"/>
      <c r="F9" s="23"/>
      <c r="G9" s="23"/>
      <c r="H9" s="23"/>
      <c r="I9" s="23"/>
      <c r="J9" s="11"/>
      <c r="K9" s="27"/>
      <c r="L9" s="27"/>
    </row>
    <row r="10" spans="2:16">
      <c r="B10" s="23"/>
      <c r="D10" s="25"/>
      <c r="E10" s="25"/>
      <c r="F10" s="25"/>
      <c r="G10" s="25"/>
      <c r="H10" s="25"/>
      <c r="I10" s="23"/>
      <c r="J10" s="11"/>
      <c r="K10" s="26"/>
      <c r="L10" s="27"/>
    </row>
    <row r="11" spans="2:16">
      <c r="B11" s="23"/>
      <c r="D11" s="25"/>
      <c r="E11" s="25"/>
      <c r="F11" s="25"/>
      <c r="G11" s="25"/>
      <c r="H11" s="25"/>
      <c r="I11" s="23"/>
      <c r="J11" s="11"/>
      <c r="K11" s="26"/>
      <c r="L11" s="27"/>
    </row>
    <row r="12" spans="2:16">
      <c r="B12" s="23"/>
      <c r="D12" s="25"/>
      <c r="E12" s="25"/>
      <c r="F12" s="25"/>
      <c r="G12" s="25"/>
      <c r="J12" s="11"/>
      <c r="K12" s="26"/>
      <c r="L12" s="27"/>
    </row>
    <row r="13" spans="2:16">
      <c r="B13" s="23"/>
      <c r="D13" s="25"/>
      <c r="E13" s="25"/>
      <c r="F13" s="25"/>
      <c r="G13" s="25"/>
      <c r="H13" s="25"/>
      <c r="I13" s="23"/>
      <c r="J13" s="11"/>
      <c r="K13" s="26"/>
      <c r="L13" s="27"/>
    </row>
    <row r="14" spans="2:16">
      <c r="B14" s="24"/>
      <c r="C14" s="40"/>
      <c r="D14" s="41"/>
      <c r="E14" s="41"/>
      <c r="F14" s="41"/>
      <c r="G14" s="41"/>
      <c r="H14" s="41"/>
      <c r="I14" s="24"/>
      <c r="J14" s="36"/>
      <c r="K14" s="26"/>
      <c r="L14" s="27"/>
    </row>
    <row r="15" spans="2:16">
      <c r="D15" s="25"/>
      <c r="E15" s="25"/>
      <c r="F15" s="25"/>
      <c r="G15" s="25"/>
      <c r="H15" s="25"/>
      <c r="I15" s="23"/>
      <c r="K15" s="26"/>
      <c r="L15" s="27"/>
    </row>
    <row r="16" spans="2:16">
      <c r="D16" s="25"/>
      <c r="E16" s="25"/>
      <c r="F16" s="25"/>
      <c r="G16" s="25"/>
      <c r="H16" s="25"/>
      <c r="I16" s="23"/>
      <c r="K16" s="26"/>
      <c r="L16" s="27"/>
    </row>
    <row r="17" spans="4:12">
      <c r="D17" s="25"/>
      <c r="E17" s="25"/>
      <c r="F17" s="25"/>
      <c r="G17" s="25"/>
      <c r="H17" s="25"/>
      <c r="I17" s="23"/>
      <c r="K17" s="26"/>
      <c r="L17" s="27"/>
    </row>
    <row r="18" spans="4:12">
      <c r="D18" s="25"/>
      <c r="E18" s="25"/>
      <c r="F18" s="25"/>
      <c r="G18" s="25"/>
      <c r="H18" s="25"/>
      <c r="I18" s="23"/>
      <c r="K18" s="26"/>
      <c r="L18" s="27"/>
    </row>
    <row r="19" spans="4:12">
      <c r="D19" s="2"/>
      <c r="I19" s="23"/>
      <c r="L19" s="27"/>
    </row>
    <row r="20" spans="4:12">
      <c r="I20" s="23"/>
    </row>
    <row r="21" spans="4:12">
      <c r="I21" s="23"/>
    </row>
    <row r="22" spans="4:12">
      <c r="I22" s="23"/>
    </row>
    <row r="23" spans="4:12">
      <c r="I23" s="23"/>
    </row>
    <row r="26" spans="4:12">
      <c r="D26">
        <v>1062.5999999999999</v>
      </c>
      <c r="E26" s="1">
        <v>16500</v>
      </c>
      <c r="F26" s="1">
        <f>D26*E26</f>
        <v>17532900</v>
      </c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3" sqref="L13"/>
    </sheetView>
  </sheetViews>
  <sheetFormatPr defaultRowHeight="15"/>
  <sheetData/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2" sqref="G22"/>
    </sheetView>
  </sheetViews>
  <sheetFormatPr defaultRowHeight="15"/>
  <sheetData/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" sqref="C2"/>
    </sheetView>
  </sheetViews>
  <sheetFormatPr defaultRowHeight="15"/>
  <sheetData/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1:F25"/>
  <sheetViews>
    <sheetView topLeftCell="A13" zoomScale="145" zoomScaleNormal="145" workbookViewId="0">
      <selection activeCell="K22" sqref="K22"/>
    </sheetView>
  </sheetViews>
  <sheetFormatPr defaultRowHeight="15"/>
  <cols>
    <col min="6" max="6" width="13.42578125" customWidth="1"/>
  </cols>
  <sheetData>
    <row r="21" spans="4:6">
      <c r="D21">
        <v>6500</v>
      </c>
      <c r="E21">
        <v>3417.39</v>
      </c>
      <c r="F21">
        <f>D21*E21</f>
        <v>22213035</v>
      </c>
    </row>
    <row r="25" spans="4:6">
      <c r="E25" s="2"/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5" sqref="D5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0" sqref="M10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1" sqref="L11"/>
    </sheetView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5" sqref="M15"/>
    </sheetView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9" sqref="M9"/>
    </sheetView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4" sqref="E14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Wing_A</vt:lpstr>
      <vt:lpstr>Wing_B</vt:lpstr>
      <vt:lpstr>Wing_C</vt:lpstr>
      <vt:lpstr>IGR_1</vt:lpstr>
      <vt:lpstr>Sheet13</vt:lpstr>
      <vt:lpstr>Sheet30</vt:lpstr>
      <vt:lpstr>Sheet14</vt:lpstr>
      <vt:lpstr>Sheet15</vt:lpstr>
      <vt:lpstr>Sheet31</vt:lpstr>
      <vt:lpstr>Sheet16</vt:lpstr>
      <vt:lpstr>Sheet17</vt:lpstr>
      <vt:lpstr>Sheet18</vt:lpstr>
      <vt:lpstr>Sheet19</vt:lpstr>
      <vt:lpstr>Sheet20</vt:lpstr>
      <vt:lpstr>Sheet21</vt:lpstr>
      <vt:lpstr>Sheet22</vt:lpstr>
      <vt:lpstr>Sheet23</vt:lpstr>
      <vt:lpstr>Sheet24</vt:lpstr>
      <vt:lpstr>Sheet25</vt:lpstr>
      <vt:lpstr>Sheet26</vt:lpstr>
      <vt:lpstr>Sheet27</vt:lpstr>
      <vt:lpstr>Sheet28</vt:lpstr>
      <vt:lpstr>Sheet29</vt:lpstr>
      <vt:lpstr>Sheet6</vt:lpstr>
      <vt:lpstr>Sheet7</vt:lpstr>
      <vt:lpstr>Sheet8</vt:lpstr>
      <vt:lpstr>Sheet9</vt:lpstr>
      <vt:lpstr>Sheet10</vt:lpstr>
      <vt:lpstr>Sheet11</vt:lpstr>
      <vt:lpstr>Sheet12</vt:lpstr>
      <vt:lpstr>RERA</vt:lpstr>
      <vt:lpstr>Floor Plan</vt:lpstr>
      <vt:lpstr>IGR</vt:lpstr>
      <vt:lpstr>Sheet1</vt:lpstr>
      <vt:lpstr>Listing1</vt:lpstr>
      <vt:lpstr>Listing2</vt:lpstr>
      <vt:lpstr>Listing3</vt:lpstr>
      <vt:lpstr>Sheet3</vt:lpstr>
      <vt:lpstr>Sheet2</vt:lpstr>
      <vt:lpstr>Listing4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Windows User</cp:lastModifiedBy>
  <cp:lastPrinted>2013-08-31T05:30:46Z</cp:lastPrinted>
  <dcterms:created xsi:type="dcterms:W3CDTF">2013-08-30T08:57:19Z</dcterms:created>
  <dcterms:modified xsi:type="dcterms:W3CDTF">2024-10-08T12:55:42Z</dcterms:modified>
</cp:coreProperties>
</file>