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Valuation Work\Project &amp; Cost Vetting Folder\Mali Avenue\"/>
    </mc:Choice>
  </mc:AlternateContent>
  <xr:revisionPtr revIDLastSave="0" documentId="13_ncr:1_{A1F481C6-BA8D-48B6-B3CA-C028A22B651A}" xr6:coauthVersionLast="47" xr6:coauthVersionMax="47" xr10:uidLastSave="{00000000-0000-0000-0000-000000000000}"/>
  <bookViews>
    <workbookView xWindow="735" yWindow="15" windowWidth="14025" windowHeight="15465" xr2:uid="{00000000-000D-0000-FFFF-FFFF00000000}"/>
  </bookViews>
  <sheets>
    <sheet name="Summary" sheetId="1" r:id="rId1"/>
    <sheet name="Land, Approval Cost" sheetId="2" r:id="rId2"/>
    <sheet name="Construction Area" sheetId="7" r:id="rId3"/>
    <sheet name="A wing MIS " sheetId="175" r:id="rId4"/>
    <sheet name="B Wing MIS" sheetId="176" r:id="rId5"/>
    <sheet name="Unsold Inventory" sheetId="178" r:id="rId6"/>
    <sheet name="Sold Inventory" sheetId="177" r:id="rId7"/>
    <sheet name="Land Owner" sheetId="173" r:id="rId8"/>
    <sheet name="Sheet2" sheetId="8" state="hidden" r:id="rId9"/>
    <sheet name="Area Statement" sheetId="164" r:id="rId10"/>
    <sheet name="RR" sheetId="38" r:id="rId11"/>
    <sheet name="Nearby RERA Project" sheetId="154" r:id="rId12"/>
    <sheet name="Sheet1" sheetId="155" r:id="rId13"/>
    <sheet name="Sheet3" sheetId="156" r:id="rId14"/>
    <sheet name="Sheet4" sheetId="157" r:id="rId15"/>
    <sheet name="Sheet5" sheetId="158" r:id="rId16"/>
    <sheet name="Sheet6" sheetId="159" r:id="rId17"/>
  </sheets>
  <definedNames>
    <definedName name="_xlnm._FilterDatabase" localSheetId="3" hidden="1">'A wing MIS '!$A$1:$O$64</definedName>
    <definedName name="_xlnm._FilterDatabase" localSheetId="4" hidden="1">'B Wing MIS'!$A$1:$O$37</definedName>
  </definedNames>
  <calcPr calcId="191029"/>
</workbook>
</file>

<file path=xl/calcChain.xml><?xml version="1.0" encoding="utf-8"?>
<calcChain xmlns="http://schemas.openxmlformats.org/spreadsheetml/2006/main">
  <c r="F19" i="1" l="1"/>
  <c r="F18" i="1"/>
  <c r="F17" i="1"/>
  <c r="G15" i="1"/>
  <c r="G16" i="1"/>
  <c r="G14" i="1"/>
  <c r="M44" i="178"/>
  <c r="M43" i="178"/>
  <c r="M42" i="178"/>
  <c r="M41" i="178"/>
  <c r="M40" i="178"/>
  <c r="M39" i="178"/>
  <c r="M38" i="178"/>
  <c r="M37" i="178"/>
  <c r="M36" i="178"/>
  <c r="M35" i="178"/>
  <c r="M34" i="178"/>
  <c r="M33" i="178"/>
  <c r="M32" i="178"/>
  <c r="J33" i="178"/>
  <c r="K33" i="178" s="1"/>
  <c r="J34" i="178"/>
  <c r="K34" i="178"/>
  <c r="J35" i="178"/>
  <c r="K35" i="178"/>
  <c r="J36" i="178"/>
  <c r="K36" i="178"/>
  <c r="J37" i="178"/>
  <c r="K37" i="178" s="1"/>
  <c r="J38" i="178"/>
  <c r="K38" i="178"/>
  <c r="J39" i="178"/>
  <c r="K39" i="178"/>
  <c r="J40" i="178"/>
  <c r="K40" i="178"/>
  <c r="J41" i="178"/>
  <c r="K41" i="178" s="1"/>
  <c r="J42" i="178"/>
  <c r="K42" i="178"/>
  <c r="J43" i="178"/>
  <c r="K43" i="178"/>
  <c r="J44" i="178"/>
  <c r="K44" i="178"/>
  <c r="K32" i="178"/>
  <c r="J32" i="178"/>
  <c r="I33" i="178"/>
  <c r="I34" i="178"/>
  <c r="I35" i="178"/>
  <c r="I36" i="178"/>
  <c r="I37" i="178"/>
  <c r="I38" i="178"/>
  <c r="I39" i="178"/>
  <c r="I40" i="178"/>
  <c r="I41" i="178"/>
  <c r="I42" i="178"/>
  <c r="I43" i="178"/>
  <c r="I44" i="178"/>
  <c r="G33" i="178"/>
  <c r="G45" i="178" s="1"/>
  <c r="G34" i="178"/>
  <c r="G35" i="178"/>
  <c r="G36" i="178"/>
  <c r="G37" i="178"/>
  <c r="G38" i="178"/>
  <c r="G39" i="178"/>
  <c r="G40" i="178"/>
  <c r="G41" i="178"/>
  <c r="G42" i="178"/>
  <c r="G43" i="178"/>
  <c r="G44" i="178"/>
  <c r="I32" i="178"/>
  <c r="G32" i="178"/>
  <c r="H45" i="178"/>
  <c r="J37" i="177"/>
  <c r="K37" i="177"/>
  <c r="J38" i="177"/>
  <c r="K38" i="177" s="1"/>
  <c r="J39" i="177"/>
  <c r="K39" i="177"/>
  <c r="J40" i="177"/>
  <c r="K40" i="177"/>
  <c r="J41" i="177"/>
  <c r="K41" i="177"/>
  <c r="J42" i="177"/>
  <c r="K42" i="177" s="1"/>
  <c r="J43" i="177"/>
  <c r="K43" i="177"/>
  <c r="J44" i="177"/>
  <c r="K44" i="177"/>
  <c r="J45" i="177"/>
  <c r="K45" i="177"/>
  <c r="J46" i="177"/>
  <c r="K46" i="177" s="1"/>
  <c r="I37" i="177"/>
  <c r="I38" i="177"/>
  <c r="I39" i="177"/>
  <c r="I40" i="177"/>
  <c r="I41" i="177"/>
  <c r="I42" i="177"/>
  <c r="I43" i="177"/>
  <c r="I44" i="177"/>
  <c r="I45" i="177"/>
  <c r="I46" i="177"/>
  <c r="G37" i="177"/>
  <c r="G38" i="177"/>
  <c r="G39" i="177"/>
  <c r="G40" i="177"/>
  <c r="G41" i="177"/>
  <c r="G42" i="177"/>
  <c r="G43" i="177"/>
  <c r="G44" i="177"/>
  <c r="G45" i="177"/>
  <c r="G46" i="177"/>
  <c r="K36" i="177"/>
  <c r="J36" i="177"/>
  <c r="J47" i="177" s="1"/>
  <c r="I36" i="177"/>
  <c r="G36" i="177"/>
  <c r="H47" i="177"/>
  <c r="L47" i="177"/>
  <c r="M47" i="177"/>
  <c r="N47" i="177"/>
  <c r="O47" i="177"/>
  <c r="J30" i="173"/>
  <c r="K30" i="173" s="1"/>
  <c r="K40" i="173" s="1"/>
  <c r="J31" i="173"/>
  <c r="K31" i="173" s="1"/>
  <c r="J32" i="173"/>
  <c r="K32" i="173"/>
  <c r="J33" i="173"/>
  <c r="K33" i="173"/>
  <c r="J34" i="173"/>
  <c r="K34" i="173" s="1"/>
  <c r="J35" i="173"/>
  <c r="K35" i="173" s="1"/>
  <c r="J36" i="173"/>
  <c r="K36" i="173"/>
  <c r="J37" i="173"/>
  <c r="K37" i="173"/>
  <c r="J38" i="173"/>
  <c r="K38" i="173" s="1"/>
  <c r="J39" i="173"/>
  <c r="K39" i="173" s="1"/>
  <c r="K29" i="173"/>
  <c r="J29" i="173"/>
  <c r="I30" i="173"/>
  <c r="I31" i="173"/>
  <c r="I32" i="173"/>
  <c r="I33" i="173"/>
  <c r="I34" i="173"/>
  <c r="I35" i="173"/>
  <c r="I36" i="173"/>
  <c r="I37" i="173"/>
  <c r="I38" i="173"/>
  <c r="I39" i="173"/>
  <c r="I29" i="173"/>
  <c r="G30" i="173"/>
  <c r="G31" i="173"/>
  <c r="G32" i="173"/>
  <c r="G33" i="173"/>
  <c r="G34" i="173"/>
  <c r="G35" i="173"/>
  <c r="G36" i="173"/>
  <c r="G37" i="173"/>
  <c r="G38" i="173"/>
  <c r="G39" i="173"/>
  <c r="G29" i="173"/>
  <c r="H40" i="173"/>
  <c r="J40" i="173"/>
  <c r="M26" i="178"/>
  <c r="M25" i="178"/>
  <c r="J26" i="178"/>
  <c r="K26" i="178" s="1"/>
  <c r="I26" i="178"/>
  <c r="I25" i="178"/>
  <c r="J25" i="178" s="1"/>
  <c r="G27" i="178"/>
  <c r="H27" i="178"/>
  <c r="I27" i="178"/>
  <c r="G25" i="178"/>
  <c r="M4" i="178"/>
  <c r="M5" i="178"/>
  <c r="M6" i="178"/>
  <c r="M7" i="178"/>
  <c r="M8" i="178"/>
  <c r="M9" i="178"/>
  <c r="M10" i="178"/>
  <c r="M11" i="178"/>
  <c r="M12" i="178"/>
  <c r="M13" i="178"/>
  <c r="M14" i="178"/>
  <c r="M15" i="178"/>
  <c r="M16" i="178"/>
  <c r="M17" i="178"/>
  <c r="M18" i="178"/>
  <c r="M3" i="178"/>
  <c r="K4" i="178"/>
  <c r="K19" i="178" s="1"/>
  <c r="K5" i="178"/>
  <c r="K6" i="178"/>
  <c r="K7" i="178"/>
  <c r="K8" i="178"/>
  <c r="K9" i="178"/>
  <c r="K10" i="178"/>
  <c r="K11" i="178"/>
  <c r="K12" i="178"/>
  <c r="K13" i="178"/>
  <c r="K14" i="178"/>
  <c r="K15" i="178"/>
  <c r="K16" i="178"/>
  <c r="K17" i="178"/>
  <c r="K18" i="178"/>
  <c r="K3" i="178"/>
  <c r="J4" i="178"/>
  <c r="J5" i="178"/>
  <c r="J6" i="178"/>
  <c r="J7" i="178"/>
  <c r="J8" i="178"/>
  <c r="J9" i="178"/>
  <c r="J10" i="178"/>
  <c r="J11" i="178"/>
  <c r="J12" i="178"/>
  <c r="J13" i="178"/>
  <c r="J14" i="178"/>
  <c r="J15" i="178"/>
  <c r="J16" i="178"/>
  <c r="J17" i="178"/>
  <c r="J18" i="178"/>
  <c r="J3" i="178"/>
  <c r="I4" i="178"/>
  <c r="I5" i="178"/>
  <c r="I6" i="178"/>
  <c r="I7" i="178"/>
  <c r="I8" i="178"/>
  <c r="I9" i="178"/>
  <c r="I10" i="178"/>
  <c r="I11" i="178"/>
  <c r="I12" i="178"/>
  <c r="I13" i="178"/>
  <c r="I14" i="178"/>
  <c r="I15" i="178"/>
  <c r="I16" i="178"/>
  <c r="I17" i="178"/>
  <c r="I18" i="178"/>
  <c r="G4" i="178"/>
  <c r="G5" i="178"/>
  <c r="G6" i="178"/>
  <c r="G7" i="178"/>
  <c r="G8" i="178"/>
  <c r="G9" i="178"/>
  <c r="G10" i="178"/>
  <c r="G11" i="178"/>
  <c r="G12" i="178"/>
  <c r="G13" i="178"/>
  <c r="G14" i="178"/>
  <c r="G15" i="178"/>
  <c r="G16" i="178"/>
  <c r="G17" i="178"/>
  <c r="G18" i="178"/>
  <c r="I3" i="178"/>
  <c r="G3" i="178"/>
  <c r="H19" i="178"/>
  <c r="J30" i="177"/>
  <c r="K30" i="177" s="1"/>
  <c r="G31" i="177"/>
  <c r="H31" i="177"/>
  <c r="I31" i="177"/>
  <c r="I30" i="177"/>
  <c r="G30" i="177"/>
  <c r="J4" i="173"/>
  <c r="J5" i="173"/>
  <c r="K5" i="173" s="1"/>
  <c r="K22" i="173" s="1"/>
  <c r="J6" i="173"/>
  <c r="J7" i="173"/>
  <c r="J8" i="173"/>
  <c r="J9" i="173"/>
  <c r="K9" i="173" s="1"/>
  <c r="J10" i="173"/>
  <c r="K10" i="173" s="1"/>
  <c r="J11" i="173"/>
  <c r="K11" i="173" s="1"/>
  <c r="J12" i="173"/>
  <c r="J13" i="173"/>
  <c r="K13" i="173" s="1"/>
  <c r="J14" i="173"/>
  <c r="J15" i="173"/>
  <c r="J16" i="173"/>
  <c r="J17" i="173"/>
  <c r="K17" i="173" s="1"/>
  <c r="J18" i="173"/>
  <c r="K18" i="173" s="1"/>
  <c r="J19" i="173"/>
  <c r="K19" i="173" s="1"/>
  <c r="J20" i="173"/>
  <c r="J21" i="173"/>
  <c r="K21" i="173" s="1"/>
  <c r="K4" i="173"/>
  <c r="K6" i="173"/>
  <c r="K7" i="173"/>
  <c r="K8" i="173"/>
  <c r="K12" i="173"/>
  <c r="K14" i="173"/>
  <c r="K15" i="173"/>
  <c r="K16" i="173"/>
  <c r="K20" i="173"/>
  <c r="K3" i="173"/>
  <c r="K4" i="177"/>
  <c r="K5" i="177"/>
  <c r="K6" i="177"/>
  <c r="K7" i="177"/>
  <c r="K8" i="177"/>
  <c r="K9" i="177"/>
  <c r="K10" i="177"/>
  <c r="K11" i="177"/>
  <c r="K12" i="177"/>
  <c r="K13" i="177"/>
  <c r="K14" i="177"/>
  <c r="K15" i="177"/>
  <c r="K16" i="177"/>
  <c r="K17" i="177"/>
  <c r="K18" i="177"/>
  <c r="K19" i="177"/>
  <c r="K20" i="177"/>
  <c r="K21" i="177"/>
  <c r="K22" i="177"/>
  <c r="K23" i="177"/>
  <c r="J4" i="177"/>
  <c r="J5" i="177"/>
  <c r="J6" i="177"/>
  <c r="J7" i="177"/>
  <c r="J8" i="177"/>
  <c r="J9" i="177"/>
  <c r="J10" i="177"/>
  <c r="J11" i="177"/>
  <c r="J12" i="177"/>
  <c r="J13" i="177"/>
  <c r="J14" i="177"/>
  <c r="J15" i="177"/>
  <c r="J16" i="177"/>
  <c r="J17" i="177"/>
  <c r="J18" i="177"/>
  <c r="J19" i="177"/>
  <c r="J20" i="177"/>
  <c r="J21" i="177"/>
  <c r="J22" i="177"/>
  <c r="J23" i="177"/>
  <c r="K3" i="177"/>
  <c r="J3" i="177"/>
  <c r="I4" i="177"/>
  <c r="I5" i="177"/>
  <c r="I6" i="177"/>
  <c r="I7" i="177"/>
  <c r="I8" i="177"/>
  <c r="I9" i="177"/>
  <c r="I10" i="177"/>
  <c r="I11" i="177"/>
  <c r="I12" i="177"/>
  <c r="I13" i="177"/>
  <c r="I14" i="177"/>
  <c r="I15" i="177"/>
  <c r="I16" i="177"/>
  <c r="I17" i="177"/>
  <c r="I18" i="177"/>
  <c r="I19" i="177"/>
  <c r="I20" i="177"/>
  <c r="I21" i="177"/>
  <c r="I22" i="177"/>
  <c r="I23" i="177"/>
  <c r="I3" i="177"/>
  <c r="G24" i="177"/>
  <c r="H24" i="177"/>
  <c r="G4" i="177"/>
  <c r="G5" i="177"/>
  <c r="G6" i="177"/>
  <c r="G7" i="177"/>
  <c r="G8" i="177"/>
  <c r="G9" i="177"/>
  <c r="G10" i="177"/>
  <c r="G11" i="177"/>
  <c r="G12" i="177"/>
  <c r="G13" i="177"/>
  <c r="G14" i="177"/>
  <c r="G15" i="177"/>
  <c r="G16" i="177"/>
  <c r="G17" i="177"/>
  <c r="G18" i="177"/>
  <c r="G19" i="177"/>
  <c r="G20" i="177"/>
  <c r="G21" i="177"/>
  <c r="G22" i="177"/>
  <c r="G23" i="177"/>
  <c r="G3" i="177"/>
  <c r="I4" i="173"/>
  <c r="I5" i="173"/>
  <c r="I6" i="173"/>
  <c r="I7" i="173"/>
  <c r="I8" i="173"/>
  <c r="I9" i="173"/>
  <c r="I10" i="173"/>
  <c r="I11" i="173"/>
  <c r="I12" i="173"/>
  <c r="I13" i="173"/>
  <c r="I14" i="173"/>
  <c r="I15" i="173"/>
  <c r="I16" i="173"/>
  <c r="I17" i="173"/>
  <c r="I18" i="173"/>
  <c r="I19" i="173"/>
  <c r="I20" i="173"/>
  <c r="I21" i="173"/>
  <c r="I3" i="173"/>
  <c r="G4" i="173"/>
  <c r="G5" i="173"/>
  <c r="G6" i="173"/>
  <c r="G7" i="173"/>
  <c r="G8" i="173"/>
  <c r="G9" i="173"/>
  <c r="G10" i="173"/>
  <c r="G22" i="173" s="1"/>
  <c r="G11" i="173"/>
  <c r="G12" i="173"/>
  <c r="G13" i="173"/>
  <c r="G14" i="173"/>
  <c r="G15" i="173"/>
  <c r="G16" i="173"/>
  <c r="G17" i="173"/>
  <c r="G18" i="173"/>
  <c r="G19" i="173"/>
  <c r="G20" i="173"/>
  <c r="G21" i="173"/>
  <c r="G3" i="173"/>
  <c r="H22" i="173"/>
  <c r="G49" i="173"/>
  <c r="H49" i="173"/>
  <c r="I49" i="173"/>
  <c r="J49" i="173"/>
  <c r="K49" i="173"/>
  <c r="K48" i="173"/>
  <c r="K47" i="173"/>
  <c r="K46" i="173"/>
  <c r="J47" i="173"/>
  <c r="J48" i="173"/>
  <c r="J46" i="173"/>
  <c r="I48" i="173"/>
  <c r="G48" i="173"/>
  <c r="I47" i="173"/>
  <c r="G47" i="173"/>
  <c r="I46" i="173"/>
  <c r="G46" i="173"/>
  <c r="H37" i="176"/>
  <c r="L37" i="176"/>
  <c r="I3" i="176"/>
  <c r="I4" i="176"/>
  <c r="I5" i="176"/>
  <c r="I6" i="176"/>
  <c r="I7" i="176"/>
  <c r="I8" i="176"/>
  <c r="I9" i="176"/>
  <c r="I10" i="176"/>
  <c r="I11" i="176"/>
  <c r="I12" i="176"/>
  <c r="I13" i="176"/>
  <c r="I14" i="176"/>
  <c r="I15" i="176"/>
  <c r="I16" i="176"/>
  <c r="I17" i="176"/>
  <c r="I18" i="176"/>
  <c r="I19" i="176"/>
  <c r="I20" i="176"/>
  <c r="I21" i="176"/>
  <c r="I22" i="176"/>
  <c r="I23" i="176"/>
  <c r="I24" i="176"/>
  <c r="I25" i="176"/>
  <c r="I26" i="176"/>
  <c r="I27" i="176"/>
  <c r="I28" i="176"/>
  <c r="I29" i="176"/>
  <c r="I30" i="176"/>
  <c r="I31" i="176"/>
  <c r="I32" i="176"/>
  <c r="I33" i="176"/>
  <c r="I34" i="176"/>
  <c r="I35" i="176"/>
  <c r="I36" i="176"/>
  <c r="I2" i="176"/>
  <c r="I22" i="175"/>
  <c r="I23" i="175"/>
  <c r="I24" i="175"/>
  <c r="I25" i="175"/>
  <c r="I26" i="175"/>
  <c r="I27" i="175"/>
  <c r="I28" i="175"/>
  <c r="I29" i="175"/>
  <c r="I30" i="175"/>
  <c r="I31" i="175"/>
  <c r="I32" i="175"/>
  <c r="I33" i="175"/>
  <c r="I34" i="175"/>
  <c r="I35" i="175"/>
  <c r="I36" i="175"/>
  <c r="I37" i="175"/>
  <c r="I38" i="175"/>
  <c r="I39" i="175"/>
  <c r="I40" i="175"/>
  <c r="I41" i="175"/>
  <c r="I42" i="175"/>
  <c r="I43" i="175"/>
  <c r="I44" i="175"/>
  <c r="I45" i="175"/>
  <c r="I46" i="175"/>
  <c r="I47" i="175"/>
  <c r="I48" i="175"/>
  <c r="I49" i="175"/>
  <c r="I50" i="175"/>
  <c r="I51" i="175"/>
  <c r="I52" i="175"/>
  <c r="I53" i="175"/>
  <c r="I54" i="175"/>
  <c r="I55" i="175"/>
  <c r="I56" i="175"/>
  <c r="I57" i="175"/>
  <c r="I58" i="175"/>
  <c r="I59" i="175"/>
  <c r="I60" i="175"/>
  <c r="I61" i="175"/>
  <c r="I62" i="175"/>
  <c r="I63" i="175"/>
  <c r="I3" i="175"/>
  <c r="I4" i="175"/>
  <c r="I5" i="175"/>
  <c r="I6" i="175"/>
  <c r="I7" i="175"/>
  <c r="I8" i="175"/>
  <c r="I9" i="175"/>
  <c r="I10" i="175"/>
  <c r="I11" i="175"/>
  <c r="I12" i="175"/>
  <c r="I13" i="175"/>
  <c r="I14" i="175"/>
  <c r="I15" i="175"/>
  <c r="I16" i="175"/>
  <c r="I17" i="175"/>
  <c r="I18" i="175"/>
  <c r="I19" i="175"/>
  <c r="I20" i="175"/>
  <c r="I21" i="175"/>
  <c r="K45" i="178" l="1"/>
  <c r="J45" i="178"/>
  <c r="I45" i="178"/>
  <c r="K47" i="177"/>
  <c r="I47" i="177"/>
  <c r="G47" i="177"/>
  <c r="I37" i="176"/>
  <c r="I40" i="173"/>
  <c r="G40" i="173"/>
  <c r="K25" i="178"/>
  <c r="K27" i="178" s="1"/>
  <c r="J27" i="178"/>
  <c r="J19" i="178"/>
  <c r="I19" i="178"/>
  <c r="G19" i="178"/>
  <c r="J24" i="177"/>
  <c r="I24" i="177"/>
  <c r="I22" i="173"/>
  <c r="J3" i="173"/>
  <c r="I2" i="175"/>
  <c r="H64" i="175" l="1"/>
  <c r="D5" i="1" l="1"/>
  <c r="D4" i="1"/>
  <c r="H19" i="1"/>
  <c r="G19" i="1"/>
  <c r="I19" i="1" s="1"/>
  <c r="D22" i="1"/>
  <c r="D21" i="1"/>
  <c r="D20" i="1"/>
  <c r="D19" i="1"/>
  <c r="D18" i="1"/>
  <c r="D17" i="1"/>
  <c r="D16" i="1"/>
  <c r="D15" i="1"/>
  <c r="D14" i="1"/>
  <c r="E15" i="1"/>
  <c r="M45" i="178"/>
  <c r="F45" i="178"/>
  <c r="E16" i="1" l="1"/>
  <c r="F27" i="178"/>
  <c r="M27" i="178"/>
  <c r="E14" i="1"/>
  <c r="F19" i="178"/>
  <c r="E18" i="1"/>
  <c r="G18" i="1"/>
  <c r="H18" i="1"/>
  <c r="F47" i="177"/>
  <c r="N31" i="177"/>
  <c r="J31" i="177"/>
  <c r="E19" i="1" s="1"/>
  <c r="K31" i="177"/>
  <c r="L31" i="177"/>
  <c r="M31" i="177"/>
  <c r="F31" i="177"/>
  <c r="E17" i="1"/>
  <c r="K24" i="177"/>
  <c r="L24" i="177"/>
  <c r="G17" i="1" s="1"/>
  <c r="I17" i="1" s="1"/>
  <c r="M24" i="177"/>
  <c r="H17" i="1" s="1"/>
  <c r="N24" i="177"/>
  <c r="F24" i="177"/>
  <c r="E22" i="1"/>
  <c r="F49" i="173"/>
  <c r="E21" i="1"/>
  <c r="F40" i="173"/>
  <c r="J22" i="173"/>
  <c r="E20" i="1" s="1"/>
  <c r="F22" i="173"/>
  <c r="K22" i="176"/>
  <c r="K26" i="176"/>
  <c r="G36" i="176"/>
  <c r="J36" i="176" s="1"/>
  <c r="K36" i="176" s="1"/>
  <c r="G35" i="176"/>
  <c r="J35" i="176" s="1"/>
  <c r="K35" i="176" s="1"/>
  <c r="G34" i="176"/>
  <c r="J34" i="176" s="1"/>
  <c r="K34" i="176" s="1"/>
  <c r="G33" i="176"/>
  <c r="J33" i="176" s="1"/>
  <c r="K33" i="176" s="1"/>
  <c r="G32" i="176"/>
  <c r="J32" i="176" s="1"/>
  <c r="K32" i="176" s="1"/>
  <c r="G31" i="176"/>
  <c r="J31" i="176" s="1"/>
  <c r="K31" i="176" s="1"/>
  <c r="G30" i="176"/>
  <c r="J30" i="176" s="1"/>
  <c r="K30" i="176" s="1"/>
  <c r="G29" i="176"/>
  <c r="J29" i="176" s="1"/>
  <c r="K29" i="176" s="1"/>
  <c r="G28" i="176"/>
  <c r="J28" i="176" s="1"/>
  <c r="K28" i="176" s="1"/>
  <c r="G27" i="176"/>
  <c r="J27" i="176" s="1"/>
  <c r="K27" i="176" s="1"/>
  <c r="G26" i="176"/>
  <c r="J26" i="176" s="1"/>
  <c r="G25" i="176"/>
  <c r="J25" i="176" s="1"/>
  <c r="K25" i="176" s="1"/>
  <c r="G24" i="176"/>
  <c r="J24" i="176" s="1"/>
  <c r="K24" i="176" s="1"/>
  <c r="G23" i="176"/>
  <c r="J23" i="176" s="1"/>
  <c r="K23" i="176" s="1"/>
  <c r="G22" i="176"/>
  <c r="J22" i="176" s="1"/>
  <c r="G21" i="176"/>
  <c r="J21" i="176" s="1"/>
  <c r="K21" i="176" s="1"/>
  <c r="G20" i="176"/>
  <c r="J20" i="176" s="1"/>
  <c r="K20" i="176" s="1"/>
  <c r="G19" i="176"/>
  <c r="J19" i="176" s="1"/>
  <c r="K19" i="176" s="1"/>
  <c r="G18" i="176"/>
  <c r="J18" i="176" s="1"/>
  <c r="K18" i="176" s="1"/>
  <c r="G17" i="176"/>
  <c r="J17" i="176" s="1"/>
  <c r="K17" i="176" s="1"/>
  <c r="G16" i="176"/>
  <c r="J16" i="176" s="1"/>
  <c r="K16" i="176" s="1"/>
  <c r="G15" i="176"/>
  <c r="J15" i="176" s="1"/>
  <c r="K15" i="176" s="1"/>
  <c r="G14" i="176"/>
  <c r="J14" i="176" s="1"/>
  <c r="K14" i="176" s="1"/>
  <c r="G13" i="176"/>
  <c r="J13" i="176" s="1"/>
  <c r="K13" i="176" s="1"/>
  <c r="G12" i="176"/>
  <c r="J12" i="176" s="1"/>
  <c r="K12" i="176" s="1"/>
  <c r="G11" i="176"/>
  <c r="J11" i="176" s="1"/>
  <c r="K11" i="176" s="1"/>
  <c r="G10" i="176"/>
  <c r="J10" i="176" s="1"/>
  <c r="K10" i="176" s="1"/>
  <c r="G9" i="176"/>
  <c r="J9" i="176" s="1"/>
  <c r="K9" i="176" s="1"/>
  <c r="G8" i="176"/>
  <c r="J8" i="176" s="1"/>
  <c r="K8" i="176" s="1"/>
  <c r="G7" i="176"/>
  <c r="J7" i="176" s="1"/>
  <c r="K7" i="176" s="1"/>
  <c r="G6" i="176"/>
  <c r="J6" i="176" s="1"/>
  <c r="K6" i="176" s="1"/>
  <c r="G5" i="176"/>
  <c r="J5" i="176" s="1"/>
  <c r="K5" i="176" s="1"/>
  <c r="G4" i="176"/>
  <c r="J4" i="176" s="1"/>
  <c r="K4" i="176" s="1"/>
  <c r="G3" i="176"/>
  <c r="J3" i="176" s="1"/>
  <c r="K3" i="176" s="1"/>
  <c r="G2" i="176"/>
  <c r="F37" i="176"/>
  <c r="I64" i="175"/>
  <c r="F64" i="175"/>
  <c r="G3" i="175"/>
  <c r="G4" i="175"/>
  <c r="G5" i="175"/>
  <c r="G6" i="175"/>
  <c r="G7" i="175"/>
  <c r="G8" i="175"/>
  <c r="G9" i="175"/>
  <c r="J9" i="175" s="1"/>
  <c r="G10" i="175"/>
  <c r="G11" i="175"/>
  <c r="G12" i="175"/>
  <c r="G13" i="175"/>
  <c r="J13" i="175" s="1"/>
  <c r="G14" i="175"/>
  <c r="G15" i="175"/>
  <c r="G16" i="175"/>
  <c r="G17" i="175"/>
  <c r="J17" i="175" s="1"/>
  <c r="G18" i="175"/>
  <c r="G19" i="175"/>
  <c r="G20" i="175"/>
  <c r="G21" i="175"/>
  <c r="J21" i="175" s="1"/>
  <c r="G22" i="175"/>
  <c r="G23" i="175"/>
  <c r="G24" i="175"/>
  <c r="G25" i="175"/>
  <c r="J25" i="175" s="1"/>
  <c r="G26" i="175"/>
  <c r="G27" i="175"/>
  <c r="G28" i="175"/>
  <c r="G29" i="175"/>
  <c r="J29" i="175" s="1"/>
  <c r="G30" i="175"/>
  <c r="G31" i="175"/>
  <c r="G32" i="175"/>
  <c r="G33" i="175"/>
  <c r="J33" i="175" s="1"/>
  <c r="G34" i="175"/>
  <c r="G35" i="175"/>
  <c r="G36" i="175"/>
  <c r="G37" i="175"/>
  <c r="J37" i="175" s="1"/>
  <c r="G38" i="175"/>
  <c r="G39" i="175"/>
  <c r="G40" i="175"/>
  <c r="G41" i="175"/>
  <c r="J41" i="175" s="1"/>
  <c r="G42" i="175"/>
  <c r="G43" i="175"/>
  <c r="G44" i="175"/>
  <c r="G45" i="175"/>
  <c r="J45" i="175" s="1"/>
  <c r="G46" i="175"/>
  <c r="G47" i="175"/>
  <c r="G48" i="175"/>
  <c r="G49" i="175"/>
  <c r="J49" i="175" s="1"/>
  <c r="G50" i="175"/>
  <c r="G51" i="175"/>
  <c r="G52" i="175"/>
  <c r="G53" i="175"/>
  <c r="J53" i="175" s="1"/>
  <c r="G54" i="175"/>
  <c r="G55" i="175"/>
  <c r="G56" i="175"/>
  <c r="G57" i="175"/>
  <c r="J57" i="175" s="1"/>
  <c r="G58" i="175"/>
  <c r="G59" i="175"/>
  <c r="G60" i="175"/>
  <c r="G61" i="175"/>
  <c r="J61" i="175" s="1"/>
  <c r="G62" i="175"/>
  <c r="G63" i="175"/>
  <c r="G2" i="175"/>
  <c r="P3" i="176"/>
  <c r="P4" i="176"/>
  <c r="P5" i="176"/>
  <c r="P6" i="176"/>
  <c r="P7" i="176"/>
  <c r="P8" i="176"/>
  <c r="P9" i="176"/>
  <c r="P10" i="176"/>
  <c r="P11" i="176"/>
  <c r="P12" i="176"/>
  <c r="P13" i="176"/>
  <c r="P14" i="176"/>
  <c r="P15" i="176"/>
  <c r="P16" i="176"/>
  <c r="P17" i="176"/>
  <c r="P18" i="176"/>
  <c r="P19" i="176"/>
  <c r="P20" i="176"/>
  <c r="P21" i="176"/>
  <c r="P22" i="176"/>
  <c r="P23" i="176"/>
  <c r="P24" i="176"/>
  <c r="P25" i="176"/>
  <c r="P26" i="176"/>
  <c r="P27" i="176"/>
  <c r="P28" i="176"/>
  <c r="P29" i="176"/>
  <c r="P30" i="176"/>
  <c r="P31" i="176"/>
  <c r="P32" i="176"/>
  <c r="P33" i="176"/>
  <c r="P34" i="176"/>
  <c r="P35" i="176"/>
  <c r="P36" i="176"/>
  <c r="P2" i="176"/>
  <c r="N37" i="176"/>
  <c r="O37" i="176"/>
  <c r="O64" i="175"/>
  <c r="N64" i="175"/>
  <c r="L64" i="175"/>
  <c r="P3" i="175"/>
  <c r="P4" i="175"/>
  <c r="P5" i="175"/>
  <c r="P6" i="175"/>
  <c r="P7" i="175"/>
  <c r="P8" i="175"/>
  <c r="P9" i="175"/>
  <c r="P10" i="175"/>
  <c r="P11" i="175"/>
  <c r="P12" i="175"/>
  <c r="P13" i="175"/>
  <c r="P14" i="175"/>
  <c r="P15" i="175"/>
  <c r="P16" i="175"/>
  <c r="P17" i="175"/>
  <c r="P18" i="175"/>
  <c r="P19" i="175"/>
  <c r="P20" i="175"/>
  <c r="P21" i="175"/>
  <c r="P22" i="175"/>
  <c r="P23" i="175"/>
  <c r="P24" i="175"/>
  <c r="P25" i="175"/>
  <c r="P26" i="175"/>
  <c r="P27" i="175"/>
  <c r="P28" i="175"/>
  <c r="P29" i="175"/>
  <c r="P30" i="175"/>
  <c r="P31" i="175"/>
  <c r="P32" i="175"/>
  <c r="P33" i="175"/>
  <c r="P34" i="175"/>
  <c r="P35" i="175"/>
  <c r="P36" i="175"/>
  <c r="P37" i="175"/>
  <c r="P38" i="175"/>
  <c r="P39" i="175"/>
  <c r="P40" i="175"/>
  <c r="P41" i="175"/>
  <c r="P42" i="175"/>
  <c r="P43" i="175"/>
  <c r="P44" i="175"/>
  <c r="P45" i="175"/>
  <c r="P46" i="175"/>
  <c r="P47" i="175"/>
  <c r="P48" i="175"/>
  <c r="P49" i="175"/>
  <c r="P50" i="175"/>
  <c r="P51" i="175"/>
  <c r="P52" i="175"/>
  <c r="P53" i="175"/>
  <c r="P54" i="175"/>
  <c r="P55" i="175"/>
  <c r="P56" i="175"/>
  <c r="P57" i="175"/>
  <c r="P58" i="175"/>
  <c r="P59" i="175"/>
  <c r="P60" i="175"/>
  <c r="P61" i="175"/>
  <c r="P62" i="175"/>
  <c r="P63" i="175"/>
  <c r="P2" i="175"/>
  <c r="G4" i="1"/>
  <c r="K6" i="2"/>
  <c r="K4" i="2"/>
  <c r="F4" i="2"/>
  <c r="F14" i="7"/>
  <c r="D10" i="7"/>
  <c r="D3" i="7"/>
  <c r="D4" i="7"/>
  <c r="D5" i="7"/>
  <c r="D6" i="7"/>
  <c r="D7" i="7"/>
  <c r="D8" i="7"/>
  <c r="D9" i="7"/>
  <c r="D2" i="7"/>
  <c r="J2" i="176" l="1"/>
  <c r="G37" i="176"/>
  <c r="M19" i="178"/>
  <c r="J28" i="175"/>
  <c r="K28" i="175" s="1"/>
  <c r="J58" i="175"/>
  <c r="K58" i="175" s="1"/>
  <c r="J50" i="175"/>
  <c r="K50" i="175" s="1"/>
  <c r="J34" i="175"/>
  <c r="K34" i="175" s="1"/>
  <c r="J10" i="175"/>
  <c r="K10" i="175" s="1"/>
  <c r="J4" i="175"/>
  <c r="K4" i="175" s="1"/>
  <c r="J43" i="175"/>
  <c r="K43" i="175" s="1"/>
  <c r="J11" i="175"/>
  <c r="K11" i="175" s="1"/>
  <c r="J42" i="175"/>
  <c r="K42" i="175" s="1"/>
  <c r="J60" i="175"/>
  <c r="K60" i="175" s="1"/>
  <c r="J20" i="175"/>
  <c r="K20" i="175" s="1"/>
  <c r="J59" i="175"/>
  <c r="K59" i="175" s="1"/>
  <c r="J27" i="175"/>
  <c r="K27" i="175" s="1"/>
  <c r="J18" i="175"/>
  <c r="K18" i="175" s="1"/>
  <c r="J2" i="175"/>
  <c r="J56" i="175"/>
  <c r="K56" i="175" s="1"/>
  <c r="J48" i="175"/>
  <c r="K48" i="175" s="1"/>
  <c r="J40" i="175"/>
  <c r="K40" i="175" s="1"/>
  <c r="J32" i="175"/>
  <c r="K32" i="175" s="1"/>
  <c r="J24" i="175"/>
  <c r="K24" i="175" s="1"/>
  <c r="J16" i="175"/>
  <c r="K16" i="175" s="1"/>
  <c r="J8" i="175"/>
  <c r="K8" i="175" s="1"/>
  <c r="J44" i="175"/>
  <c r="K44" i="175" s="1"/>
  <c r="J26" i="175"/>
  <c r="K26" i="175" s="1"/>
  <c r="J63" i="175"/>
  <c r="K63" i="175" s="1"/>
  <c r="J55" i="175"/>
  <c r="K55" i="175" s="1"/>
  <c r="J47" i="175"/>
  <c r="K47" i="175" s="1"/>
  <c r="J39" i="175"/>
  <c r="K39" i="175" s="1"/>
  <c r="J31" i="175"/>
  <c r="K31" i="175" s="1"/>
  <c r="J23" i="175"/>
  <c r="K23" i="175" s="1"/>
  <c r="J15" i="175"/>
  <c r="K15" i="175" s="1"/>
  <c r="J7" i="175"/>
  <c r="K7" i="175" s="1"/>
  <c r="J52" i="175"/>
  <c r="K52" i="175" s="1"/>
  <c r="J12" i="175"/>
  <c r="K12" i="175" s="1"/>
  <c r="J51" i="175"/>
  <c r="K51" i="175" s="1"/>
  <c r="J19" i="175"/>
  <c r="K19" i="175" s="1"/>
  <c r="J62" i="175"/>
  <c r="K62" i="175" s="1"/>
  <c r="J46" i="175"/>
  <c r="K46" i="175" s="1"/>
  <c r="J38" i="175"/>
  <c r="K38" i="175" s="1"/>
  <c r="J30" i="175"/>
  <c r="K30" i="175" s="1"/>
  <c r="J22" i="175"/>
  <c r="K22" i="175" s="1"/>
  <c r="J14" i="175"/>
  <c r="K14" i="175" s="1"/>
  <c r="J6" i="175"/>
  <c r="K6" i="175" s="1"/>
  <c r="J36" i="175"/>
  <c r="K36" i="175" s="1"/>
  <c r="J35" i="175"/>
  <c r="K35" i="175" s="1"/>
  <c r="J3" i="175"/>
  <c r="K3" i="175" s="1"/>
  <c r="J54" i="175"/>
  <c r="K54" i="175" s="1"/>
  <c r="J5" i="175"/>
  <c r="K5" i="175" s="1"/>
  <c r="G64" i="175"/>
  <c r="K61" i="175"/>
  <c r="K57" i="175"/>
  <c r="K53" i="175"/>
  <c r="K49" i="175"/>
  <c r="K45" i="175"/>
  <c r="K41" i="175"/>
  <c r="K37" i="175"/>
  <c r="K33" i="175"/>
  <c r="K29" i="175"/>
  <c r="K25" i="175"/>
  <c r="K21" i="175"/>
  <c r="K17" i="175"/>
  <c r="K13" i="175"/>
  <c r="K9" i="175"/>
  <c r="P64" i="175"/>
  <c r="P37" i="176"/>
  <c r="H23" i="1"/>
  <c r="H24" i="1" s="1"/>
  <c r="I18" i="1"/>
  <c r="I23" i="1" s="1"/>
  <c r="I24" i="1" s="1"/>
  <c r="G23" i="1"/>
  <c r="G24" i="1" s="1"/>
  <c r="E23" i="1"/>
  <c r="J37" i="176" l="1"/>
  <c r="K2" i="176"/>
  <c r="K37" i="176" s="1"/>
  <c r="J64" i="175"/>
  <c r="K2" i="175"/>
  <c r="K64" i="175"/>
  <c r="F7" i="7"/>
  <c r="G7" i="7" s="1"/>
  <c r="F8" i="7"/>
  <c r="G8" i="7" s="1"/>
  <c r="F9" i="7"/>
  <c r="G9" i="7" s="1"/>
  <c r="F10" i="7"/>
  <c r="G10" i="7" s="1"/>
  <c r="D11" i="7"/>
  <c r="C11" i="7"/>
  <c r="F2" i="7"/>
  <c r="F6" i="7"/>
  <c r="G6" i="7" s="1"/>
  <c r="F5" i="7"/>
  <c r="G5" i="7" s="1"/>
  <c r="F4" i="7"/>
  <c r="G4" i="7" s="1"/>
  <c r="F3" i="7"/>
  <c r="G3" i="7" s="1"/>
  <c r="G2" i="7" l="1"/>
  <c r="E11" i="7"/>
  <c r="D23" i="1"/>
  <c r="F11" i="7" l="1"/>
  <c r="F8" i="2" l="1"/>
  <c r="F9" i="2"/>
  <c r="F5" i="2"/>
  <c r="F6" i="2"/>
  <c r="F7" i="2"/>
  <c r="E10" i="2"/>
  <c r="F3" i="2" l="1"/>
  <c r="F10" i="2" s="1"/>
  <c r="G2" i="1" l="1"/>
  <c r="F2" i="1" s="1"/>
  <c r="D2" i="1"/>
  <c r="F8" i="1"/>
  <c r="G11" i="7" l="1"/>
  <c r="E8" i="1"/>
  <c r="F13" i="7" l="1"/>
  <c r="F4" i="1"/>
  <c r="D10" i="1"/>
  <c r="E4" i="1" l="1"/>
  <c r="G3" i="1" l="1"/>
  <c r="G9" i="1" s="1"/>
  <c r="F9" i="1" s="1"/>
  <c r="D39" i="1"/>
  <c r="G6" i="1" l="1"/>
  <c r="F6" i="1" s="1"/>
  <c r="F3" i="1" l="1"/>
  <c r="E9" i="1"/>
  <c r="G5" i="1"/>
  <c r="F5" i="1" s="1"/>
  <c r="E55" i="8"/>
  <c r="K55" i="8" s="1"/>
  <c r="D55" i="8"/>
  <c r="J55" i="8" s="1"/>
  <c r="C55" i="8"/>
  <c r="I55" i="8" s="1"/>
  <c r="E54" i="8"/>
  <c r="K54" i="8" s="1"/>
  <c r="D54" i="8"/>
  <c r="J54" i="8" s="1"/>
  <c r="C54" i="8"/>
  <c r="I54" i="8" s="1"/>
  <c r="E53" i="8"/>
  <c r="K53" i="8" s="1"/>
  <c r="D53" i="8"/>
  <c r="J53" i="8" s="1"/>
  <c r="C53" i="8"/>
  <c r="I53" i="8" s="1"/>
  <c r="E52" i="8"/>
  <c r="K52" i="8" s="1"/>
  <c r="D52" i="8"/>
  <c r="J52" i="8" s="1"/>
  <c r="C52" i="8"/>
  <c r="I52" i="8" s="1"/>
  <c r="E51" i="8"/>
  <c r="K51" i="8" s="1"/>
  <c r="D51" i="8"/>
  <c r="J51" i="8" s="1"/>
  <c r="C51" i="8"/>
  <c r="I51" i="8" s="1"/>
  <c r="E50" i="8"/>
  <c r="K50" i="8" s="1"/>
  <c r="D50" i="8"/>
  <c r="J50" i="8" s="1"/>
  <c r="C50" i="8"/>
  <c r="I50" i="8" s="1"/>
  <c r="E49" i="8"/>
  <c r="K49" i="8" s="1"/>
  <c r="D49" i="8"/>
  <c r="J49" i="8" s="1"/>
  <c r="C49" i="8"/>
  <c r="I49" i="8" s="1"/>
  <c r="E48" i="8"/>
  <c r="K48" i="8" s="1"/>
  <c r="D48" i="8"/>
  <c r="J48" i="8" s="1"/>
  <c r="C48" i="8"/>
  <c r="I48" i="8" s="1"/>
  <c r="E47" i="8"/>
  <c r="K47" i="8" s="1"/>
  <c r="D47" i="8"/>
  <c r="J47" i="8" s="1"/>
  <c r="C47" i="8"/>
  <c r="I47" i="8" s="1"/>
  <c r="E46" i="8"/>
  <c r="K46" i="8" s="1"/>
  <c r="D46" i="8"/>
  <c r="J46" i="8" s="1"/>
  <c r="C46" i="8"/>
  <c r="I46" i="8" s="1"/>
  <c r="E45" i="8"/>
  <c r="K45" i="8" s="1"/>
  <c r="D45" i="8"/>
  <c r="J45" i="8" s="1"/>
  <c r="C45" i="8"/>
  <c r="I45" i="8" s="1"/>
  <c r="E44" i="8"/>
  <c r="K44" i="8" s="1"/>
  <c r="D44" i="8"/>
  <c r="J44" i="8" s="1"/>
  <c r="C44" i="8"/>
  <c r="I44" i="8" s="1"/>
  <c r="E43" i="8"/>
  <c r="K43" i="8" s="1"/>
  <c r="D43" i="8"/>
  <c r="J43" i="8" s="1"/>
  <c r="C43" i="8"/>
  <c r="I43" i="8" s="1"/>
  <c r="E42" i="8"/>
  <c r="K42" i="8" s="1"/>
  <c r="D42" i="8"/>
  <c r="J42" i="8" s="1"/>
  <c r="C42" i="8"/>
  <c r="I42" i="8" s="1"/>
  <c r="E41" i="8"/>
  <c r="K41" i="8" s="1"/>
  <c r="D41" i="8"/>
  <c r="J41" i="8" s="1"/>
  <c r="C41" i="8"/>
  <c r="I41" i="8" s="1"/>
  <c r="E40" i="8"/>
  <c r="K40" i="8" s="1"/>
  <c r="D40" i="8"/>
  <c r="J40" i="8" s="1"/>
  <c r="C40" i="8"/>
  <c r="I40" i="8" s="1"/>
  <c r="E39" i="8"/>
  <c r="K39" i="8" s="1"/>
  <c r="D39" i="8"/>
  <c r="J39" i="8" s="1"/>
  <c r="C39" i="8"/>
  <c r="I39" i="8" s="1"/>
  <c r="E38" i="8"/>
  <c r="K38" i="8" s="1"/>
  <c r="D38" i="8"/>
  <c r="J38" i="8" s="1"/>
  <c r="C38" i="8"/>
  <c r="I38" i="8" s="1"/>
  <c r="E37" i="8"/>
  <c r="K37" i="8" s="1"/>
  <c r="D37" i="8"/>
  <c r="J37" i="8" s="1"/>
  <c r="C37" i="8"/>
  <c r="I37" i="8" s="1"/>
  <c r="E36" i="8"/>
  <c r="K36" i="8" s="1"/>
  <c r="D36" i="8"/>
  <c r="J36" i="8" s="1"/>
  <c r="C36" i="8"/>
  <c r="I36" i="8" s="1"/>
  <c r="E35" i="8"/>
  <c r="K35" i="8" s="1"/>
  <c r="D35" i="8"/>
  <c r="J35" i="8" s="1"/>
  <c r="C35" i="8"/>
  <c r="I35" i="8" s="1"/>
  <c r="E34" i="8"/>
  <c r="K34" i="8" s="1"/>
  <c r="D34" i="8"/>
  <c r="J34" i="8" s="1"/>
  <c r="C34" i="8"/>
  <c r="I34" i="8" s="1"/>
  <c r="E33" i="8"/>
  <c r="K33" i="8" s="1"/>
  <c r="D33" i="8"/>
  <c r="J33" i="8" s="1"/>
  <c r="C33" i="8"/>
  <c r="I33" i="8" s="1"/>
  <c r="E32" i="8"/>
  <c r="K32" i="8" s="1"/>
  <c r="D32" i="8"/>
  <c r="J32" i="8" s="1"/>
  <c r="C32" i="8"/>
  <c r="I32" i="8" s="1"/>
  <c r="I31" i="8"/>
  <c r="E31" i="8"/>
  <c r="K31" i="8" s="1"/>
  <c r="D31" i="8"/>
  <c r="J31" i="8" s="1"/>
  <c r="I30" i="8"/>
  <c r="E30" i="8"/>
  <c r="K30" i="8" s="1"/>
  <c r="D30" i="8"/>
  <c r="J30" i="8" s="1"/>
  <c r="I29" i="8"/>
  <c r="E29" i="8"/>
  <c r="K29" i="8" s="1"/>
  <c r="D29" i="8"/>
  <c r="J29" i="8" s="1"/>
  <c r="I28" i="8"/>
  <c r="E28" i="8"/>
  <c r="K28" i="8" s="1"/>
  <c r="D28" i="8"/>
  <c r="J28" i="8" s="1"/>
  <c r="I27" i="8"/>
  <c r="E27" i="8"/>
  <c r="K27" i="8" s="1"/>
  <c r="D27" i="8"/>
  <c r="J27" i="8" s="1"/>
  <c r="I26" i="8"/>
  <c r="E26" i="8"/>
  <c r="K26" i="8" s="1"/>
  <c r="D26" i="8"/>
  <c r="J26" i="8" s="1"/>
  <c r="I25" i="8"/>
  <c r="E25" i="8"/>
  <c r="K25" i="8" s="1"/>
  <c r="D25" i="8"/>
  <c r="J25" i="8" s="1"/>
  <c r="I24" i="8"/>
  <c r="E24" i="8"/>
  <c r="K24" i="8" s="1"/>
  <c r="D24" i="8"/>
  <c r="J24" i="8" s="1"/>
  <c r="I23" i="8"/>
  <c r="E23" i="8"/>
  <c r="K23" i="8" s="1"/>
  <c r="D23" i="8"/>
  <c r="J23" i="8" s="1"/>
  <c r="I22" i="8"/>
  <c r="E22" i="8"/>
  <c r="K22" i="8" s="1"/>
  <c r="D22" i="8"/>
  <c r="J22" i="8" s="1"/>
  <c r="I21" i="8"/>
  <c r="E21" i="8"/>
  <c r="K21" i="8" s="1"/>
  <c r="D21" i="8"/>
  <c r="J21" i="8" s="1"/>
  <c r="I20" i="8"/>
  <c r="E20" i="8"/>
  <c r="K20" i="8" s="1"/>
  <c r="D20" i="8"/>
  <c r="J20" i="8" s="1"/>
  <c r="I19" i="8"/>
  <c r="E19" i="8"/>
  <c r="K19" i="8" s="1"/>
  <c r="D19" i="8"/>
  <c r="J19" i="8" s="1"/>
  <c r="I18" i="8"/>
  <c r="E18" i="8"/>
  <c r="K18" i="8" s="1"/>
  <c r="D18" i="8"/>
  <c r="J18" i="8" s="1"/>
  <c r="I17" i="8"/>
  <c r="E17" i="8"/>
  <c r="K17" i="8" s="1"/>
  <c r="D17" i="8"/>
  <c r="J17" i="8" s="1"/>
  <c r="I16" i="8"/>
  <c r="E16" i="8"/>
  <c r="K16" i="8" s="1"/>
  <c r="D16" i="8"/>
  <c r="J16" i="8" s="1"/>
  <c r="I15" i="8"/>
  <c r="E15" i="8"/>
  <c r="K15" i="8" s="1"/>
  <c r="D15" i="8"/>
  <c r="J15" i="8" s="1"/>
  <c r="I14" i="8"/>
  <c r="E14" i="8"/>
  <c r="K14" i="8" s="1"/>
  <c r="D14" i="8"/>
  <c r="J14" i="8" s="1"/>
  <c r="I13" i="8"/>
  <c r="E13" i="8"/>
  <c r="K13" i="8" s="1"/>
  <c r="D13" i="8"/>
  <c r="J13" i="8" s="1"/>
  <c r="I12" i="8"/>
  <c r="E12" i="8"/>
  <c r="K12" i="8" s="1"/>
  <c r="D12" i="8"/>
  <c r="J12" i="8" s="1"/>
  <c r="I11" i="8"/>
  <c r="E11" i="8"/>
  <c r="K11" i="8" s="1"/>
  <c r="D11" i="8"/>
  <c r="J11" i="8" s="1"/>
  <c r="I10" i="8"/>
  <c r="E10" i="8"/>
  <c r="K10" i="8" s="1"/>
  <c r="D10" i="8"/>
  <c r="J10" i="8" s="1"/>
  <c r="I9" i="8"/>
  <c r="E9" i="8"/>
  <c r="K9" i="8" s="1"/>
  <c r="D9" i="8"/>
  <c r="J9" i="8" s="1"/>
  <c r="I8" i="8"/>
  <c r="E8" i="8"/>
  <c r="K8" i="8" s="1"/>
  <c r="D8" i="8"/>
  <c r="J8" i="8" s="1"/>
  <c r="I7" i="8"/>
  <c r="F7" i="8"/>
  <c r="L7" i="8" s="1"/>
  <c r="E7" i="8"/>
  <c r="K7" i="8" s="1"/>
  <c r="D7" i="8"/>
  <c r="J7" i="8" s="1"/>
  <c r="I6" i="8"/>
  <c r="E6" i="8"/>
  <c r="K6" i="8" s="1"/>
  <c r="D6" i="8"/>
  <c r="J6" i="8" s="1"/>
  <c r="I5" i="8"/>
  <c r="E5" i="8"/>
  <c r="K5" i="8" s="1"/>
  <c r="D5" i="8"/>
  <c r="J5" i="8" s="1"/>
  <c r="I4" i="8"/>
  <c r="E4" i="8"/>
  <c r="K4" i="8" s="1"/>
  <c r="D4" i="8"/>
  <c r="J4" i="8" s="1"/>
  <c r="I3" i="8"/>
  <c r="E3" i="8"/>
  <c r="K3" i="8" s="1"/>
  <c r="D3" i="8"/>
  <c r="J3" i="8" s="1"/>
  <c r="I2" i="8"/>
  <c r="E2" i="8"/>
  <c r="K2" i="8" s="1"/>
  <c r="D2" i="8"/>
  <c r="J2" i="8" s="1"/>
  <c r="E3" i="1" l="1"/>
  <c r="D37" i="1"/>
  <c r="G7" i="1"/>
  <c r="G10" i="1" s="1"/>
  <c r="M35" i="8"/>
  <c r="M39" i="8"/>
  <c r="M43" i="8"/>
  <c r="M47" i="8"/>
  <c r="M52" i="8"/>
  <c r="M33" i="8"/>
  <c r="M37" i="8"/>
  <c r="M41" i="8"/>
  <c r="M45" i="8"/>
  <c r="M49" i="8"/>
  <c r="M54" i="8"/>
  <c r="M3" i="8"/>
  <c r="M5" i="8"/>
  <c r="M8" i="8"/>
  <c r="M10" i="8"/>
  <c r="M12" i="8"/>
  <c r="M14" i="8"/>
  <c r="M23" i="8"/>
  <c r="M25" i="8"/>
  <c r="M27" i="8"/>
  <c r="M29" i="8"/>
  <c r="M31" i="8"/>
  <c r="M53" i="8"/>
  <c r="M2" i="8"/>
  <c r="M4" i="8"/>
  <c r="M6" i="8"/>
  <c r="M7" i="8"/>
  <c r="M9" i="8"/>
  <c r="M11" i="8"/>
  <c r="M13" i="8"/>
  <c r="M15" i="8"/>
  <c r="M16" i="8"/>
  <c r="M17" i="8"/>
  <c r="M18" i="8"/>
  <c r="M19" i="8"/>
  <c r="M20" i="8"/>
  <c r="M21" i="8"/>
  <c r="M22" i="8"/>
  <c r="M24" i="8"/>
  <c r="M26" i="8"/>
  <c r="M28" i="8"/>
  <c r="M30" i="8"/>
  <c r="M32" i="8"/>
  <c r="M34" i="8"/>
  <c r="M36" i="8"/>
  <c r="M38" i="8"/>
  <c r="M40" i="8"/>
  <c r="M42" i="8"/>
  <c r="M44" i="8"/>
  <c r="M46" i="8"/>
  <c r="M48" i="8"/>
  <c r="M50" i="8"/>
  <c r="M51" i="8"/>
  <c r="M55" i="8"/>
  <c r="E2" i="1" l="1"/>
  <c r="M56" i="8"/>
  <c r="F7" i="1" l="1"/>
  <c r="E5" i="1" s="1"/>
  <c r="F10" i="1" l="1"/>
  <c r="D28" i="1"/>
  <c r="H7" i="1" l="1"/>
  <c r="H8" i="1"/>
  <c r="H9" i="1"/>
  <c r="H5" i="1"/>
  <c r="H6" i="1"/>
  <c r="H3" i="1"/>
  <c r="H4" i="1"/>
  <c r="E10" i="1"/>
  <c r="H2" i="1" l="1"/>
  <c r="H10" i="1" s="1"/>
  <c r="D29" i="1"/>
  <c r="D30" i="1" s="1"/>
  <c r="D33" i="1" l="1"/>
  <c r="D34" i="1" s="1"/>
  <c r="D35" i="1" s="1"/>
  <c r="D41" i="1" l="1"/>
  <c r="D42" i="1" l="1"/>
  <c r="D43" i="1"/>
</calcChain>
</file>

<file path=xl/sharedStrings.xml><?xml version="1.0" encoding="utf-8"?>
<sst xmlns="http://schemas.openxmlformats.org/spreadsheetml/2006/main" count="949" uniqueCount="123">
  <si>
    <t>Project expenses</t>
  </si>
  <si>
    <t>Incurred Cost</t>
  </si>
  <si>
    <t>Approval Cost Of Fungible Cost &amp; Development cess premium</t>
  </si>
  <si>
    <t xml:space="preserve">Architect Cost, RCC &amp; other Professional fees </t>
  </si>
  <si>
    <t>Administrative Expenses</t>
  </si>
  <si>
    <t>Marketing Expences</t>
  </si>
  <si>
    <t xml:space="preserve">Total Cost </t>
  </si>
  <si>
    <t xml:space="preserve">Particulars </t>
  </si>
  <si>
    <t xml:space="preserve">Total </t>
  </si>
  <si>
    <r>
      <t xml:space="preserve">Amount ( </t>
    </r>
    <r>
      <rPr>
        <b/>
        <sz val="11"/>
        <rFont val="Rupee Foradian"/>
        <family val="2"/>
      </rPr>
      <t>`</t>
    </r>
    <r>
      <rPr>
        <b/>
        <sz val="11"/>
        <rFont val="Arial Narrow"/>
        <family val="2"/>
      </rPr>
      <t xml:space="preserve"> in Cr.)</t>
    </r>
  </si>
  <si>
    <t>Gross Estimated Revenue</t>
  </si>
  <si>
    <t>Less: Total projected Expenses</t>
  </si>
  <si>
    <t>Estimated Surplus</t>
  </si>
  <si>
    <t>Project Cost and Developer Profit</t>
  </si>
  <si>
    <t>Developer Profit @ 30% of estimated surplus</t>
  </si>
  <si>
    <t>Net Surplus (3-4)</t>
  </si>
  <si>
    <t>Add:</t>
  </si>
  <si>
    <t>Expenses already incurred as on date</t>
  </si>
  <si>
    <t>(as per the certified Trial Balance Sheet of the project)</t>
  </si>
  <si>
    <t>Less:</t>
  </si>
  <si>
    <t>Present Value of the project potential/ Land Value As on Date</t>
  </si>
  <si>
    <t>The realizable value of the property</t>
  </si>
  <si>
    <t>Distress value of the property</t>
  </si>
  <si>
    <t>Land Cost Description</t>
  </si>
  <si>
    <t>Sr. No.</t>
  </si>
  <si>
    <t>Date</t>
  </si>
  <si>
    <t>Description</t>
  </si>
  <si>
    <t>Total Cost</t>
  </si>
  <si>
    <t>TOTAL</t>
  </si>
  <si>
    <t>Flat No.</t>
  </si>
  <si>
    <t>Floor</t>
  </si>
  <si>
    <t>Carpet Area</t>
  </si>
  <si>
    <t>Balcony Area</t>
  </si>
  <si>
    <t>Cuboard Area</t>
  </si>
  <si>
    <t>Terrace</t>
  </si>
  <si>
    <t xml:space="preserve"> </t>
  </si>
  <si>
    <t>Particulars</t>
  </si>
  <si>
    <t>Total Income from Sale in Cr.</t>
  </si>
  <si>
    <t>Total</t>
  </si>
  <si>
    <t>Interest Cost</t>
  </si>
  <si>
    <t>Stamp Duty</t>
  </si>
  <si>
    <t>Reg. Fees</t>
  </si>
  <si>
    <t>Carpet Area in Sq. Ft.</t>
  </si>
  <si>
    <t>Built Up Area in Sq. M.</t>
  </si>
  <si>
    <t>Total Area in Sq. M.</t>
  </si>
  <si>
    <t>Construction Cost of Building</t>
  </si>
  <si>
    <t>Rate per Sq. Ft. on Carpet Area</t>
  </si>
  <si>
    <t>Comp.</t>
  </si>
  <si>
    <t>Project Name</t>
  </si>
  <si>
    <t>Developer Name</t>
  </si>
  <si>
    <t>RERA No.</t>
  </si>
  <si>
    <t>Rate / Sq. Ft. on Carpet Area</t>
  </si>
  <si>
    <t>Other Area in Sq. M.</t>
  </si>
  <si>
    <t>Document Name</t>
  </si>
  <si>
    <t>Developer Agreement</t>
  </si>
  <si>
    <t>Land Stamp Duty</t>
  </si>
  <si>
    <t>Value in `</t>
  </si>
  <si>
    <t>6th Floor</t>
  </si>
  <si>
    <t>7th Floor</t>
  </si>
  <si>
    <t>Ground Floor</t>
  </si>
  <si>
    <r>
      <t xml:space="preserve">Value in </t>
    </r>
    <r>
      <rPr>
        <b/>
        <sz val="11"/>
        <color theme="1"/>
        <rFont val="Rupee Foradian"/>
        <family val="2"/>
      </rPr>
      <t>`</t>
    </r>
  </si>
  <si>
    <r>
      <t xml:space="preserve">Received Amount in </t>
    </r>
    <r>
      <rPr>
        <b/>
        <sz val="11"/>
        <color theme="1"/>
        <rFont val="Rupee Foradian"/>
        <family val="2"/>
      </rPr>
      <t>`</t>
    </r>
  </si>
  <si>
    <r>
      <t xml:space="preserve">Rate in </t>
    </r>
    <r>
      <rPr>
        <b/>
        <sz val="11"/>
        <rFont val="Rupee Foradian"/>
        <family val="2"/>
      </rPr>
      <t>`</t>
    </r>
  </si>
  <si>
    <r>
      <t xml:space="preserve">To be Incurred Cost in </t>
    </r>
    <r>
      <rPr>
        <b/>
        <sz val="11"/>
        <color theme="1"/>
        <rFont val="Rupee Foradian"/>
        <family val="2"/>
      </rPr>
      <t>`</t>
    </r>
  </si>
  <si>
    <r>
      <t>Total (</t>
    </r>
    <r>
      <rPr>
        <b/>
        <sz val="11"/>
        <rFont val="Rupee Foradian"/>
        <family val="2"/>
      </rPr>
      <t>`</t>
    </r>
    <r>
      <rPr>
        <b/>
        <sz val="11"/>
        <rFont val="Arial Narrow"/>
        <family val="2"/>
      </rPr>
      <t xml:space="preserve"> in Cr.)</t>
    </r>
  </si>
  <si>
    <r>
      <t xml:space="preserve">Total in </t>
    </r>
    <r>
      <rPr>
        <b/>
        <sz val="11"/>
        <rFont val="Rupee Foradian"/>
        <family val="2"/>
      </rPr>
      <t>`</t>
    </r>
  </si>
  <si>
    <r>
      <t xml:space="preserve">Total Amount in </t>
    </r>
    <r>
      <rPr>
        <b/>
        <sz val="11"/>
        <color theme="1"/>
        <rFont val="Rupee Foradian"/>
        <family val="2"/>
      </rPr>
      <t>`</t>
    </r>
  </si>
  <si>
    <t>Total Area in Sq. Ft.</t>
  </si>
  <si>
    <r>
      <t xml:space="preserve">Receivable Amount in </t>
    </r>
    <r>
      <rPr>
        <b/>
        <sz val="11"/>
        <color theme="1"/>
        <rFont val="Rupee Foradian"/>
        <family val="2"/>
      </rPr>
      <t>`</t>
    </r>
  </si>
  <si>
    <r>
      <t xml:space="preserve"> Market Value  in 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 xml:space="preserve"> </t>
    </r>
  </si>
  <si>
    <t>Contingency Cost</t>
  </si>
  <si>
    <t>RERA Carpet Area in Sq. M.</t>
  </si>
  <si>
    <t>RERA Carpet Area in Sq. Ft.</t>
  </si>
  <si>
    <t>Total Carpet Area in Sq. Ft.</t>
  </si>
  <si>
    <t>Built Up Area in Sq. Ft.</t>
  </si>
  <si>
    <t>No. of Flats</t>
  </si>
  <si>
    <t>1st Floor</t>
  </si>
  <si>
    <t>2nd Floor</t>
  </si>
  <si>
    <t>3rd Floor</t>
  </si>
  <si>
    <t>4th Floor</t>
  </si>
  <si>
    <t>5th Floor</t>
  </si>
  <si>
    <t>Lift Area in Sq. M.</t>
  </si>
  <si>
    <t>Power of Attorney</t>
  </si>
  <si>
    <t>Purchase Cost</t>
  </si>
  <si>
    <t>KDMC Charges</t>
  </si>
  <si>
    <t>Fire NOC Charges</t>
  </si>
  <si>
    <t>OC Cost</t>
  </si>
  <si>
    <t>APPROVAL COST</t>
  </si>
  <si>
    <r>
      <t xml:space="preserve">Incurred Cost in </t>
    </r>
    <r>
      <rPr>
        <b/>
        <sz val="11"/>
        <color theme="1"/>
        <rFont val="Rupee Foradian"/>
        <family val="2"/>
      </rPr>
      <t xml:space="preserve">` </t>
    </r>
    <r>
      <rPr>
        <b/>
        <sz val="11"/>
        <color theme="1"/>
        <rFont val="Arial Narrow"/>
        <family val="2"/>
      </rPr>
      <t>till 30.06.2024</t>
    </r>
  </si>
  <si>
    <t>Sr. No</t>
  </si>
  <si>
    <t>Wing</t>
  </si>
  <si>
    <t xml:space="preserve">Unit no </t>
  </si>
  <si>
    <t>Area in Sq.ft. (Saleable)</t>
  </si>
  <si>
    <t>Sold/Unsold</t>
  </si>
  <si>
    <t>Landowner</t>
  </si>
  <si>
    <t>A</t>
  </si>
  <si>
    <t xml:space="preserve">Shop </t>
  </si>
  <si>
    <t xml:space="preserve">Unsold </t>
  </si>
  <si>
    <t>1BHK</t>
  </si>
  <si>
    <t>Sold</t>
  </si>
  <si>
    <t>B</t>
  </si>
  <si>
    <t xml:space="preserve">1RK </t>
  </si>
  <si>
    <t xml:space="preserve">1BHK </t>
  </si>
  <si>
    <r>
      <t xml:space="preserve">Agreement Value in </t>
    </r>
    <r>
      <rPr>
        <b/>
        <sz val="11"/>
        <color rgb="FF000000"/>
        <rFont val="Rupee Foradian"/>
        <family val="2"/>
      </rPr>
      <t>`</t>
    </r>
  </si>
  <si>
    <r>
      <t xml:space="preserve">Received Amount in </t>
    </r>
    <r>
      <rPr>
        <b/>
        <sz val="11"/>
        <color rgb="FF000000"/>
        <rFont val="Rupee Foradian"/>
        <family val="2"/>
      </rPr>
      <t>`</t>
    </r>
  </si>
  <si>
    <r>
      <t xml:space="preserve">Receivable Amount in </t>
    </r>
    <r>
      <rPr>
        <b/>
        <sz val="11"/>
        <color rgb="FF000000"/>
        <rFont val="Rupee Foradian"/>
        <family val="2"/>
      </rPr>
      <t>`</t>
    </r>
  </si>
  <si>
    <t>Unsold Flats in Wing A</t>
  </si>
  <si>
    <t>Unsold Flats in Wing B</t>
  </si>
  <si>
    <t>Sold Flats in Wing A</t>
  </si>
  <si>
    <t>Sold Flats in Wing B</t>
  </si>
  <si>
    <t>Landowner Flats Inventory in Wing A</t>
  </si>
  <si>
    <t>Landowner Flats Inventory in Wing B</t>
  </si>
  <si>
    <t>Balcony Area in Sq. Ft.</t>
  </si>
  <si>
    <t>WING A</t>
  </si>
  <si>
    <t>Unsold Shop in Wing A</t>
  </si>
  <si>
    <t>Landowner Shop Inventory in Wing A</t>
  </si>
  <si>
    <t>WING B</t>
  </si>
  <si>
    <t>Sold Shop in Wing A</t>
  </si>
  <si>
    <t>PV (discounted @ 8% for 1.5 years)</t>
  </si>
  <si>
    <t>Balcony Area in Sq. M.</t>
  </si>
  <si>
    <t>SHOP WING A</t>
  </si>
  <si>
    <t>FLAT WING A</t>
  </si>
  <si>
    <t>FLAT WING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</si>
</sst>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 * #,##0.00_ ;_ * \-#,##0.00_ ;_ * &quot;-&quot;??_ ;_ @_ "/>
    <numFmt numFmtId="164" formatCode="_(* #,##0.00_);_(* \(#,##0.00\);_(* &quot;-&quot;??_);_(@_)"/>
    <numFmt numFmtId="165" formatCode="_-* #,##0_-;\-* #,##0_-;_-* &quot;-&quot;??_-;_-@"/>
    <numFmt numFmtId="166" formatCode="#,##0.0000"/>
    <numFmt numFmtId="167" formatCode="&quot;Rs.&quot;\ #,##0.00;[Red]&quot;Rs.&quot;\ \-#,##0.00"/>
    <numFmt numFmtId="168" formatCode="_(* #,##0_);_(* \(#,##0\);_(* &quot;-&quot;??_);_(@_)"/>
  </numFmts>
  <fonts count="33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rgb="FF000000"/>
      <name val="Arial Narrow"/>
      <family val="2"/>
    </font>
    <font>
      <sz val="11"/>
      <color theme="1"/>
      <name val="Arial"/>
      <family val="2"/>
    </font>
    <font>
      <b/>
      <sz val="11"/>
      <name val="Rupee Foradian"/>
      <family val="2"/>
    </font>
    <font>
      <b/>
      <sz val="11"/>
      <name val="Arial Narrow"/>
      <family val="2"/>
    </font>
    <font>
      <sz val="10"/>
      <color theme="1"/>
      <name val="Verdana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sz val="8"/>
      <name val="Arial"/>
      <family val="2"/>
    </font>
    <font>
      <sz val="11"/>
      <color theme="1"/>
      <name val="Arial Narrow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Arial Narrow"/>
      <family val="2"/>
    </font>
    <font>
      <b/>
      <sz val="11"/>
      <color theme="1"/>
      <name val="Rupee Foradian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rgb="FF000000"/>
      <name val="Calibri"/>
      <family val="2"/>
      <charset val="1"/>
    </font>
    <font>
      <sz val="11"/>
      <color rgb="FF000000"/>
      <name val="Arial Narrow"/>
      <family val="2"/>
    </font>
    <font>
      <b/>
      <sz val="11"/>
      <color rgb="FF000000"/>
      <name val="Rupee Foradian"/>
      <family val="2"/>
    </font>
  </fonts>
  <fills count="4">
    <fill>
      <patternFill patternType="none"/>
    </fill>
    <fill>
      <patternFill patternType="gray125"/>
    </fill>
    <fill>
      <patternFill patternType="solid">
        <fgColor rgb="FFFDE4D0"/>
        <bgColor rgb="FFFDE4D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0">
    <xf numFmtId="0" fontId="0" fillId="0" borderId="0"/>
    <xf numFmtId="164" fontId="13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6" fillId="0" borderId="0"/>
    <xf numFmtId="0" fontId="17" fillId="0" borderId="0"/>
    <xf numFmtId="0" fontId="7" fillId="0" borderId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0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84">
    <xf numFmtId="0" fontId="0" fillId="0" borderId="0" xfId="0"/>
    <xf numFmtId="43" fontId="10" fillId="0" borderId="0" xfId="0" applyNumberFormat="1" applyFont="1"/>
    <xf numFmtId="0" fontId="10" fillId="0" borderId="0" xfId="0" applyFont="1"/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2" borderId="1" xfId="0" applyFont="1" applyFill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12" fillId="2" borderId="1" xfId="0" applyFont="1" applyFill="1" applyBorder="1" applyAlignment="1">
      <alignment vertical="top" wrapText="1"/>
    </xf>
    <xf numFmtId="0" fontId="11" fillId="0" borderId="0" xfId="0" applyFont="1"/>
    <xf numFmtId="164" fontId="0" fillId="0" borderId="0" xfId="1" applyFont="1" applyAlignment="1"/>
    <xf numFmtId="43" fontId="9" fillId="0" borderId="5" xfId="0" applyNumberFormat="1" applyFont="1" applyBorder="1" applyAlignment="1">
      <alignment horizontal="center" vertical="center"/>
    </xf>
    <xf numFmtId="0" fontId="21" fillId="0" borderId="5" xfId="0" applyFont="1" applyBorder="1"/>
    <xf numFmtId="164" fontId="21" fillId="0" borderId="5" xfId="1" applyFont="1" applyBorder="1" applyAlignment="1"/>
    <xf numFmtId="0" fontId="21" fillId="0" borderId="0" xfId="0" applyFont="1"/>
    <xf numFmtId="0" fontId="9" fillId="0" borderId="5" xfId="0" applyFont="1" applyBorder="1" applyAlignment="1">
      <alignment horizontal="center" vertical="center" wrapText="1"/>
    </xf>
    <xf numFmtId="164" fontId="9" fillId="0" borderId="5" xfId="1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43" fontId="21" fillId="0" borderId="0" xfId="0" applyNumberFormat="1" applyFont="1"/>
    <xf numFmtId="164" fontId="9" fillId="0" borderId="5" xfId="0" applyNumberFormat="1" applyFont="1" applyBorder="1"/>
    <xf numFmtId="164" fontId="9" fillId="0" borderId="5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3" fontId="10" fillId="0" borderId="0" xfId="0" applyNumberFormat="1" applyFont="1" applyAlignment="1">
      <alignment horizontal="center" vertical="center" wrapText="1"/>
    </xf>
    <xf numFmtId="4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1" fillId="3" borderId="5" xfId="0" applyFont="1" applyFill="1" applyBorder="1" applyAlignment="1">
      <alignment wrapText="1"/>
    </xf>
    <xf numFmtId="43" fontId="21" fillId="3" borderId="5" xfId="0" applyNumberFormat="1" applyFont="1" applyFill="1" applyBorder="1"/>
    <xf numFmtId="164" fontId="21" fillId="3" borderId="5" xfId="1" applyFont="1" applyFill="1" applyBorder="1" applyAlignment="1">
      <alignment horizontal="right"/>
    </xf>
    <xf numFmtId="43" fontId="9" fillId="3" borderId="6" xfId="0" applyNumberFormat="1" applyFont="1" applyFill="1" applyBorder="1"/>
    <xf numFmtId="0" fontId="21" fillId="3" borderId="5" xfId="0" applyFont="1" applyFill="1" applyBorder="1" applyAlignment="1">
      <alignment horizontal="center" vertical="center" wrapText="1"/>
    </xf>
    <xf numFmtId="43" fontId="21" fillId="3" borderId="5" xfId="0" applyNumberFormat="1" applyFont="1" applyFill="1" applyBorder="1" applyAlignment="1">
      <alignment horizontal="center" vertical="center" wrapText="1"/>
    </xf>
    <xf numFmtId="164" fontId="21" fillId="3" borderId="5" xfId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164" fontId="9" fillId="0" borderId="5" xfId="1" applyFont="1" applyBorder="1" applyAlignment="1">
      <alignment horizontal="center" vertical="center"/>
    </xf>
    <xf numFmtId="164" fontId="21" fillId="0" borderId="0" xfId="0" applyNumberFormat="1" applyFont="1"/>
    <xf numFmtId="0" fontId="18" fillId="0" borderId="0" xfId="0" applyFont="1" applyAlignment="1">
      <alignment horizontal="center" vertical="center" wrapText="1"/>
    </xf>
    <xf numFmtId="43" fontId="10" fillId="3" borderId="5" xfId="0" applyNumberFormat="1" applyFont="1" applyFill="1" applyBorder="1" applyAlignment="1">
      <alignment horizontal="right"/>
    </xf>
    <xf numFmtId="43" fontId="10" fillId="0" borderId="5" xfId="0" applyNumberFormat="1" applyFont="1" applyBorder="1" applyAlignment="1">
      <alignment horizontal="right"/>
    </xf>
    <xf numFmtId="0" fontId="22" fillId="0" borderId="0" xfId="0" applyFont="1" applyAlignment="1">
      <alignment horizontal="center" vertical="center" wrapText="1"/>
    </xf>
    <xf numFmtId="0" fontId="23" fillId="0" borderId="0" xfId="0" applyFont="1"/>
    <xf numFmtId="0" fontId="15" fillId="0" borderId="5" xfId="0" applyFont="1" applyBorder="1" applyAlignment="1">
      <alignment horizontal="center" vertical="center" wrapText="1"/>
    </xf>
    <xf numFmtId="164" fontId="15" fillId="0" borderId="5" xfId="1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/>
    </xf>
    <xf numFmtId="0" fontId="24" fillId="0" borderId="5" xfId="0" applyFont="1" applyBorder="1" applyAlignment="1">
      <alignment horizontal="left" vertical="center" wrapText="1"/>
    </xf>
    <xf numFmtId="0" fontId="24" fillId="0" borderId="5" xfId="0" applyFont="1" applyBorder="1" applyAlignment="1">
      <alignment horizontal="left" vertical="center"/>
    </xf>
    <xf numFmtId="164" fontId="24" fillId="0" borderId="5" xfId="1" applyFont="1" applyBorder="1" applyAlignment="1">
      <alignment horizontal="right" vertical="center"/>
    </xf>
    <xf numFmtId="0" fontId="9" fillId="0" borderId="5" xfId="8" applyFont="1" applyBorder="1" applyAlignment="1">
      <alignment horizontal="center" vertical="center"/>
    </xf>
    <xf numFmtId="0" fontId="15" fillId="0" borderId="5" xfId="9" applyFont="1" applyBorder="1" applyAlignment="1">
      <alignment horizontal="center" vertical="center" wrapText="1"/>
    </xf>
    <xf numFmtId="43" fontId="21" fillId="0" borderId="5" xfId="10" applyFont="1" applyBorder="1" applyAlignment="1">
      <alignment horizontal="center" vertical="center"/>
    </xf>
    <xf numFmtId="0" fontId="9" fillId="0" borderId="0" xfId="8" applyFont="1"/>
    <xf numFmtId="0" fontId="21" fillId="0" borderId="0" xfId="8" applyFont="1"/>
    <xf numFmtId="0" fontId="21" fillId="0" borderId="5" xfId="8" applyFont="1" applyBorder="1" applyAlignment="1">
      <alignment horizontal="center" vertical="center"/>
    </xf>
    <xf numFmtId="0" fontId="21" fillId="0" borderId="5" xfId="8" applyFont="1" applyBorder="1" applyAlignment="1">
      <alignment wrapText="1"/>
    </xf>
    <xf numFmtId="0" fontId="21" fillId="0" borderId="0" xfId="8" applyFont="1" applyAlignment="1">
      <alignment vertical="center"/>
    </xf>
    <xf numFmtId="0" fontId="21" fillId="0" borderId="0" xfId="8" applyFont="1" applyAlignment="1">
      <alignment horizontal="center" vertical="center"/>
    </xf>
    <xf numFmtId="43" fontId="21" fillId="0" borderId="5" xfId="10" applyFont="1" applyFill="1" applyBorder="1" applyAlignment="1">
      <alignment horizontal="center" vertical="center"/>
    </xf>
    <xf numFmtId="43" fontId="21" fillId="0" borderId="5" xfId="10" applyFont="1" applyBorder="1" applyAlignment="1">
      <alignment horizontal="right" vertical="center"/>
    </xf>
    <xf numFmtId="0" fontId="21" fillId="0" borderId="0" xfId="8" applyFont="1" applyAlignment="1">
      <alignment wrapText="1"/>
    </xf>
    <xf numFmtId="43" fontId="21" fillId="0" borderId="0" xfId="10" applyFont="1" applyAlignment="1">
      <alignment horizontal="center" vertical="center"/>
    </xf>
    <xf numFmtId="43" fontId="21" fillId="3" borderId="0" xfId="0" applyNumberFormat="1" applyFont="1" applyFill="1"/>
    <xf numFmtId="0" fontId="21" fillId="3" borderId="0" xfId="0" applyFont="1" applyFill="1"/>
    <xf numFmtId="43" fontId="21" fillId="3" borderId="0" xfId="0" applyNumberFormat="1" applyFont="1" applyFill="1" applyAlignment="1">
      <alignment horizontal="center" vertical="center" wrapText="1"/>
    </xf>
    <xf numFmtId="0" fontId="21" fillId="3" borderId="0" xfId="0" applyFont="1" applyFill="1" applyAlignment="1">
      <alignment horizontal="center" vertical="center" wrapText="1"/>
    </xf>
    <xf numFmtId="164" fontId="21" fillId="3" borderId="0" xfId="1" applyFont="1" applyFill="1" applyAlignment="1"/>
    <xf numFmtId="1" fontId="21" fillId="3" borderId="0" xfId="0" applyNumberFormat="1" applyFont="1" applyFill="1" applyAlignment="1">
      <alignment horizontal="right"/>
    </xf>
    <xf numFmtId="1" fontId="21" fillId="3" borderId="0" xfId="0" applyNumberFormat="1" applyFont="1" applyFill="1"/>
    <xf numFmtId="0" fontId="21" fillId="3" borderId="0" xfId="0" applyFont="1" applyFill="1" applyAlignment="1">
      <alignment wrapText="1"/>
    </xf>
    <xf numFmtId="164" fontId="21" fillId="3" borderId="0" xfId="1" applyFont="1" applyFill="1" applyAlignment="1">
      <alignment horizontal="right"/>
    </xf>
    <xf numFmtId="164" fontId="21" fillId="0" borderId="0" xfId="1" applyFont="1"/>
    <xf numFmtId="164" fontId="0" fillId="0" borderId="0" xfId="1" applyFont="1"/>
    <xf numFmtId="164" fontId="9" fillId="0" borderId="5" xfId="1" applyFont="1" applyFill="1" applyBorder="1" applyAlignment="1">
      <alignment horizontal="center" vertical="center"/>
    </xf>
    <xf numFmtId="164" fontId="21" fillId="0" borderId="5" xfId="1" applyFont="1" applyFill="1" applyBorder="1" applyAlignment="1">
      <alignment horizontal="center" vertical="center" wrapText="1"/>
    </xf>
    <xf numFmtId="0" fontId="9" fillId="0" borderId="5" xfId="1" applyNumberFormat="1" applyFont="1" applyFill="1" applyBorder="1" applyAlignment="1">
      <alignment horizontal="center" vertical="center" wrapText="1"/>
    </xf>
    <xf numFmtId="0" fontId="13" fillId="0" borderId="0" xfId="0" applyFont="1"/>
    <xf numFmtId="0" fontId="9" fillId="0" borderId="5" xfId="0" applyFont="1" applyBorder="1" applyAlignment="1">
      <alignment horizontal="left" vertical="top" wrapText="1"/>
    </xf>
    <xf numFmtId="0" fontId="26" fillId="0" borderId="5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left" wrapText="1"/>
    </xf>
    <xf numFmtId="0" fontId="9" fillId="0" borderId="5" xfId="0" applyFont="1" applyBorder="1" applyAlignment="1">
      <alignment horizontal="left" wrapText="1"/>
    </xf>
    <xf numFmtId="43" fontId="9" fillId="0" borderId="5" xfId="0" applyNumberFormat="1" applyFont="1" applyBorder="1" applyAlignment="1">
      <alignment vertical="center"/>
    </xf>
    <xf numFmtId="0" fontId="28" fillId="0" borderId="0" xfId="0" applyFont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vertical="center"/>
    </xf>
    <xf numFmtId="0" fontId="21" fillId="3" borderId="9" xfId="0" applyFont="1" applyFill="1" applyBorder="1" applyAlignment="1">
      <alignment horizontal="left" vertical="center" wrapText="1"/>
    </xf>
    <xf numFmtId="43" fontId="21" fillId="3" borderId="5" xfId="0" applyNumberFormat="1" applyFont="1" applyFill="1" applyBorder="1" applyAlignment="1">
      <alignment horizontal="right" wrapText="1"/>
    </xf>
    <xf numFmtId="43" fontId="21" fillId="3" borderId="13" xfId="0" applyNumberFormat="1" applyFont="1" applyFill="1" applyBorder="1" applyAlignment="1">
      <alignment horizontal="right" wrapText="1"/>
    </xf>
    <xf numFmtId="4" fontId="10" fillId="0" borderId="0" xfId="0" applyNumberFormat="1" applyFont="1"/>
    <xf numFmtId="0" fontId="21" fillId="3" borderId="4" xfId="0" applyFont="1" applyFill="1" applyBorder="1" applyAlignment="1">
      <alignment vertical="center" wrapText="1"/>
    </xf>
    <xf numFmtId="0" fontId="21" fillId="0" borderId="4" xfId="0" applyFont="1" applyBorder="1" applyAlignment="1">
      <alignment vertical="center" wrapText="1"/>
    </xf>
    <xf numFmtId="43" fontId="21" fillId="0" borderId="5" xfId="0" applyNumberFormat="1" applyFont="1" applyBorder="1" applyAlignment="1">
      <alignment horizontal="right" wrapText="1"/>
    </xf>
    <xf numFmtId="43" fontId="21" fillId="0" borderId="13" xfId="0" applyNumberFormat="1" applyFont="1" applyBorder="1" applyAlignment="1">
      <alignment horizontal="right" wrapText="1"/>
    </xf>
    <xf numFmtId="0" fontId="29" fillId="0" borderId="0" xfId="0" applyFont="1" applyAlignment="1">
      <alignment vertical="center"/>
    </xf>
    <xf numFmtId="0" fontId="29" fillId="0" borderId="1" xfId="0" applyFont="1" applyBorder="1" applyAlignment="1">
      <alignment vertical="center"/>
    </xf>
    <xf numFmtId="43" fontId="24" fillId="3" borderId="13" xfId="0" applyNumberFormat="1" applyFont="1" applyFill="1" applyBorder="1" applyAlignment="1">
      <alignment horizontal="right"/>
    </xf>
    <xf numFmtId="0" fontId="21" fillId="3" borderId="4" xfId="0" applyFont="1" applyFill="1" applyBorder="1" applyAlignment="1">
      <alignment wrapText="1"/>
    </xf>
    <xf numFmtId="43" fontId="21" fillId="3" borderId="5" xfId="0" applyNumberFormat="1" applyFont="1" applyFill="1" applyBorder="1" applyAlignment="1">
      <alignment wrapText="1"/>
    </xf>
    <xf numFmtId="43" fontId="13" fillId="0" borderId="0" xfId="0" applyNumberFormat="1" applyFont="1"/>
    <xf numFmtId="0" fontId="21" fillId="0" borderId="4" xfId="0" applyFont="1" applyBorder="1" applyAlignment="1">
      <alignment wrapText="1"/>
    </xf>
    <xf numFmtId="165" fontId="9" fillId="0" borderId="4" xfId="0" applyNumberFormat="1" applyFont="1" applyBorder="1" applyAlignment="1">
      <alignment horizontal="left" wrapText="1"/>
    </xf>
    <xf numFmtId="43" fontId="9" fillId="0" borderId="5" xfId="0" applyNumberFormat="1" applyFont="1" applyBorder="1" applyAlignment="1">
      <alignment horizontal="right" wrapText="1"/>
    </xf>
    <xf numFmtId="43" fontId="9" fillId="0" borderId="13" xfId="0" applyNumberFormat="1" applyFont="1" applyBorder="1" applyAlignment="1">
      <alignment horizontal="right" wrapText="1"/>
    </xf>
    <xf numFmtId="0" fontId="10" fillId="0" borderId="3" xfId="0" applyFont="1" applyBorder="1" applyAlignment="1">
      <alignment wrapText="1"/>
    </xf>
    <xf numFmtId="164" fontId="10" fillId="0" borderId="0" xfId="1" applyFont="1"/>
    <xf numFmtId="166" fontId="10" fillId="0" borderId="0" xfId="0" applyNumberFormat="1" applyFont="1"/>
    <xf numFmtId="0" fontId="10" fillId="0" borderId="4" xfId="0" applyFont="1" applyBorder="1"/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26" fillId="0" borderId="1" xfId="0" applyFont="1" applyBorder="1" applyAlignment="1">
      <alignment wrapText="1"/>
    </xf>
    <xf numFmtId="4" fontId="10" fillId="0" borderId="1" xfId="0" applyNumberFormat="1" applyFont="1" applyBorder="1"/>
    <xf numFmtId="0" fontId="10" fillId="0" borderId="1" xfId="0" applyFont="1" applyBorder="1"/>
    <xf numFmtId="167" fontId="10" fillId="0" borderId="1" xfId="0" applyNumberFormat="1" applyFont="1" applyBorder="1"/>
    <xf numFmtId="167" fontId="10" fillId="0" borderId="0" xfId="0" applyNumberFormat="1" applyFont="1"/>
    <xf numFmtId="43" fontId="10" fillId="0" borderId="1" xfId="0" applyNumberFormat="1" applyFont="1" applyBorder="1"/>
    <xf numFmtId="167" fontId="26" fillId="0" borderId="1" xfId="0" applyNumberFormat="1" applyFont="1" applyBorder="1"/>
    <xf numFmtId="167" fontId="26" fillId="0" borderId="0" xfId="0" applyNumberFormat="1" applyFont="1"/>
    <xf numFmtId="0" fontId="10" fillId="0" borderId="0" xfId="0" applyFont="1" applyAlignment="1">
      <alignment wrapText="1"/>
    </xf>
    <xf numFmtId="43" fontId="21" fillId="3" borderId="6" xfId="0" applyNumberFormat="1" applyFont="1" applyFill="1" applyBorder="1"/>
    <xf numFmtId="0" fontId="9" fillId="0" borderId="5" xfId="1" applyNumberFormat="1" applyFont="1" applyFill="1" applyBorder="1" applyAlignment="1">
      <alignment horizontal="center" vertical="center"/>
    </xf>
    <xf numFmtId="164" fontId="21" fillId="0" borderId="5" xfId="1" applyFont="1" applyBorder="1" applyAlignment="1">
      <alignment horizontal="center" vertical="center"/>
    </xf>
    <xf numFmtId="0" fontId="21" fillId="0" borderId="4" xfId="0" applyFont="1" applyBorder="1" applyAlignment="1">
      <alignment vertical="center"/>
    </xf>
    <xf numFmtId="43" fontId="24" fillId="0" borderId="13" xfId="0" applyNumberFormat="1" applyFont="1" applyBorder="1" applyAlignment="1">
      <alignment horizontal="right"/>
    </xf>
    <xf numFmtId="0" fontId="21" fillId="0" borderId="0" xfId="17" applyFont="1"/>
    <xf numFmtId="0" fontId="12" fillId="0" borderId="5" xfId="16" applyFont="1" applyBorder="1" applyAlignment="1">
      <alignment horizontal="center" vertical="center" wrapText="1"/>
    </xf>
    <xf numFmtId="0" fontId="31" fillId="0" borderId="5" xfId="16" applyFont="1" applyBorder="1" applyAlignment="1">
      <alignment horizontal="center"/>
    </xf>
    <xf numFmtId="2" fontId="21" fillId="0" borderId="1" xfId="17" applyNumberFormat="1" applyFont="1" applyBorder="1" applyAlignment="1">
      <alignment horizontal="center" vertical="center" wrapText="1"/>
    </xf>
    <xf numFmtId="0" fontId="21" fillId="0" borderId="5" xfId="16" applyFont="1" applyBorder="1" applyAlignment="1">
      <alignment horizontal="center" vertical="center"/>
    </xf>
    <xf numFmtId="0" fontId="21" fillId="0" borderId="1" xfId="17" applyFont="1" applyBorder="1" applyAlignment="1">
      <alignment horizontal="center" vertical="center"/>
    </xf>
    <xf numFmtId="168" fontId="21" fillId="0" borderId="5" xfId="19" applyNumberFormat="1" applyFont="1" applyFill="1" applyBorder="1"/>
    <xf numFmtId="168" fontId="21" fillId="0" borderId="5" xfId="19" applyNumberFormat="1" applyFont="1" applyFill="1" applyBorder="1" applyAlignment="1">
      <alignment horizontal="center" vertical="center"/>
    </xf>
    <xf numFmtId="168" fontId="21" fillId="0" borderId="5" xfId="17" applyNumberFormat="1" applyFont="1" applyBorder="1"/>
    <xf numFmtId="0" fontId="31" fillId="0" borderId="7" xfId="16" applyFont="1" applyBorder="1" applyAlignment="1">
      <alignment horizontal="center"/>
    </xf>
    <xf numFmtId="0" fontId="21" fillId="0" borderId="2" xfId="17" applyFont="1" applyBorder="1" applyAlignment="1">
      <alignment horizontal="center" vertical="center"/>
    </xf>
    <xf numFmtId="0" fontId="21" fillId="0" borderId="7" xfId="16" applyFont="1" applyBorder="1" applyAlignment="1">
      <alignment horizontal="center" vertical="center"/>
    </xf>
    <xf numFmtId="43" fontId="9" fillId="0" borderId="5" xfId="17" applyNumberFormat="1" applyFont="1" applyBorder="1"/>
    <xf numFmtId="0" fontId="9" fillId="0" borderId="5" xfId="17" applyFont="1" applyBorder="1"/>
    <xf numFmtId="0" fontId="21" fillId="0" borderId="5" xfId="17" applyFont="1" applyBorder="1" applyAlignment="1">
      <alignment horizontal="center" vertical="center"/>
    </xf>
    <xf numFmtId="164" fontId="21" fillId="0" borderId="5" xfId="1" applyFont="1" applyFill="1" applyBorder="1" applyAlignment="1">
      <alignment horizontal="center" vertical="center"/>
    </xf>
    <xf numFmtId="164" fontId="21" fillId="0" borderId="7" xfId="1" applyFont="1" applyFill="1" applyBorder="1" applyAlignment="1">
      <alignment horizontal="center" vertical="center"/>
    </xf>
    <xf numFmtId="164" fontId="9" fillId="0" borderId="12" xfId="17" applyNumberFormat="1" applyFont="1" applyBorder="1" applyAlignment="1">
      <alignment horizontal="center"/>
    </xf>
    <xf numFmtId="164" fontId="9" fillId="0" borderId="5" xfId="17" applyNumberFormat="1" applyFont="1" applyBorder="1" applyAlignment="1">
      <alignment horizontal="center"/>
    </xf>
    <xf numFmtId="164" fontId="21" fillId="0" borderId="5" xfId="1" applyFont="1" applyBorder="1"/>
    <xf numFmtId="164" fontId="21" fillId="0" borderId="5" xfId="1" applyFont="1" applyFill="1" applyBorder="1"/>
    <xf numFmtId="164" fontId="21" fillId="0" borderId="7" xfId="1" applyFont="1" applyFill="1" applyBorder="1"/>
    <xf numFmtId="164" fontId="21" fillId="0" borderId="7" xfId="1" applyFont="1" applyBorder="1"/>
    <xf numFmtId="164" fontId="9" fillId="0" borderId="0" xfId="0" applyNumberFormat="1" applyFont="1"/>
    <xf numFmtId="0" fontId="31" fillId="0" borderId="0" xfId="16" applyFont="1" applyAlignment="1">
      <alignment horizontal="center"/>
    </xf>
    <xf numFmtId="0" fontId="21" fillId="0" borderId="0" xfId="17" applyFont="1" applyAlignment="1">
      <alignment horizontal="center" vertical="center"/>
    </xf>
    <xf numFmtId="0" fontId="21" fillId="0" borderId="0" xfId="16" applyFont="1" applyAlignment="1">
      <alignment horizontal="center" vertical="center"/>
    </xf>
    <xf numFmtId="164" fontId="21" fillId="0" borderId="0" xfId="1" applyFont="1" applyBorder="1" applyAlignment="1">
      <alignment horizontal="center" vertical="center"/>
    </xf>
    <xf numFmtId="43" fontId="21" fillId="0" borderId="0" xfId="17" applyNumberFormat="1" applyFont="1"/>
    <xf numFmtId="164" fontId="21" fillId="0" borderId="0" xfId="1" applyFont="1" applyFill="1" applyBorder="1" applyAlignment="1">
      <alignment horizontal="center" vertical="center"/>
    </xf>
    <xf numFmtId="164" fontId="21" fillId="0" borderId="0" xfId="1" applyFont="1" applyFill="1" applyBorder="1"/>
    <xf numFmtId="164" fontId="21" fillId="0" borderId="0" xfId="1" applyFont="1" applyBorder="1"/>
    <xf numFmtId="0" fontId="26" fillId="0" borderId="11" xfId="0" applyFont="1" applyBorder="1" applyAlignment="1">
      <alignment horizontal="left" wrapText="1"/>
    </xf>
    <xf numFmtId="0" fontId="26" fillId="0" borderId="14" xfId="0" applyFont="1" applyBorder="1" applyAlignment="1">
      <alignment horizontal="left" wrapText="1"/>
    </xf>
    <xf numFmtId="0" fontId="26" fillId="0" borderId="12" xfId="0" applyFont="1" applyBorder="1" applyAlignment="1">
      <alignment horizontal="left" wrapText="1"/>
    </xf>
    <xf numFmtId="43" fontId="21" fillId="3" borderId="7" xfId="0" applyNumberFormat="1" applyFont="1" applyFill="1" applyBorder="1" applyAlignment="1">
      <alignment horizontal="center" wrapText="1"/>
    </xf>
    <xf numFmtId="43" fontId="21" fillId="3" borderId="10" xfId="0" applyNumberFormat="1" applyFont="1" applyFill="1" applyBorder="1" applyAlignment="1">
      <alignment horizontal="center" wrapText="1"/>
    </xf>
    <xf numFmtId="43" fontId="21" fillId="3" borderId="6" xfId="0" applyNumberFormat="1" applyFont="1" applyFill="1" applyBorder="1" applyAlignment="1">
      <alignment horizontal="center" wrapText="1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3" borderId="15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21" fillId="3" borderId="5" xfId="0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center" vertical="center" wrapText="1"/>
    </xf>
    <xf numFmtId="0" fontId="21" fillId="3" borderId="10" xfId="0" applyFont="1" applyFill="1" applyBorder="1" applyAlignment="1">
      <alignment horizontal="center" vertical="center" wrapText="1"/>
    </xf>
    <xf numFmtId="14" fontId="21" fillId="3" borderId="7" xfId="0" applyNumberFormat="1" applyFont="1" applyFill="1" applyBorder="1" applyAlignment="1">
      <alignment horizontal="center" vertical="center"/>
    </xf>
    <xf numFmtId="14" fontId="21" fillId="3" borderId="10" xfId="0" applyNumberFormat="1" applyFont="1" applyFill="1" applyBorder="1" applyAlignment="1">
      <alignment horizontal="center" vertical="center"/>
    </xf>
    <xf numFmtId="14" fontId="21" fillId="3" borderId="6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9" fillId="0" borderId="11" xfId="17" applyFont="1" applyBorder="1" applyAlignment="1">
      <alignment horizontal="center"/>
    </xf>
    <xf numFmtId="0" fontId="9" fillId="0" borderId="14" xfId="17" applyFont="1" applyBorder="1" applyAlignment="1">
      <alignment horizontal="center"/>
    </xf>
    <xf numFmtId="0" fontId="9" fillId="0" borderId="12" xfId="17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2" fillId="0" borderId="5" xfId="16" applyFont="1" applyBorder="1" applyAlignment="1">
      <alignment horizontal="center"/>
    </xf>
    <xf numFmtId="0" fontId="9" fillId="0" borderId="14" xfId="0" applyFont="1" applyBorder="1" applyAlignment="1">
      <alignment horizontal="center"/>
    </xf>
  </cellXfs>
  <cellStyles count="20">
    <cellStyle name="Comma" xfId="1" builtinId="3"/>
    <cellStyle name="Comma 11 4" xfId="18" xr:uid="{26B7FFF5-DEB2-49C0-870E-027937803122}"/>
    <cellStyle name="Comma 2" xfId="7" xr:uid="{BCC652F2-FD50-4D6C-AA5F-5D06273A4E21}"/>
    <cellStyle name="Comma 3" xfId="10" xr:uid="{A417B489-CEEF-48CC-9659-E70A484818D5}"/>
    <cellStyle name="Comma 4" xfId="11" xr:uid="{1885C9EF-D99B-48CE-9FD5-3C77D45FC879}"/>
    <cellStyle name="Comma 4 3" xfId="2" xr:uid="{00000000-0005-0000-0000-000001000000}"/>
    <cellStyle name="Comma 5" xfId="13" xr:uid="{C03B0467-A2B2-4C24-83BB-AAB851F14CF1}"/>
    <cellStyle name="Comma 6" xfId="15" xr:uid="{B5D6821F-50CF-4669-A935-39B044019141}"/>
    <cellStyle name="Comma 7" xfId="19" xr:uid="{949F568D-4125-4FDF-AB9F-EB4111426C7B}"/>
    <cellStyle name="Normal" xfId="0" builtinId="0"/>
    <cellStyle name="Normal 2" xfId="3" xr:uid="{00000000-0005-0000-0000-000003000000}"/>
    <cellStyle name="Normal 2 2" xfId="16" xr:uid="{4D7E9DC2-3275-4689-B4C7-5E2AB76C8EBC}"/>
    <cellStyle name="Normal 3" xfId="4" xr:uid="{00000000-0005-0000-0000-000004000000}"/>
    <cellStyle name="Normal 4" xfId="5" xr:uid="{122BDB1E-6359-4E1E-9D3E-9737F53BB430}"/>
    <cellStyle name="Normal 5" xfId="6" xr:uid="{34C37436-A419-4827-AC97-A47984F094BD}"/>
    <cellStyle name="Normal 5 2" xfId="9" xr:uid="{78797B95-AD5D-4D07-B2BC-7B786AB7D988}"/>
    <cellStyle name="Normal 6" xfId="8" xr:uid="{E794ECFA-0D76-4B91-86B8-F5DA4F05C664}"/>
    <cellStyle name="Normal 7" xfId="12" xr:uid="{9BC6D1E0-5D50-40AF-B3D7-77ED132E4496}"/>
    <cellStyle name="Normal 8" xfId="14" xr:uid="{A3FC99F2-5E00-45D2-BE1E-35EE9A11AD4C}"/>
    <cellStyle name="Normal 9" xfId="17" xr:uid="{2AEDE8DE-290C-4D99-BE52-6D869EADB333}"/>
  </cellStyles>
  <dxfs count="7"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theme="4"/>
          <bgColor theme="4"/>
        </patternFill>
      </fill>
    </dxf>
  </dxfs>
  <tableStyles count="2">
    <tableStyle name="Flatwise &amp; Unsold Inventory-style" pivot="0" count="4" xr9:uid="{00000000-0011-0000-FFFF-FFFF00000000}">
      <tableStyleElement type="headerRow" dxfId="6"/>
      <tableStyleElement type="totalRow" dxfId="5"/>
      <tableStyleElement type="firstRowStripe" dxfId="4"/>
      <tableStyleElement type="secondRowStripe" dxfId="3"/>
    </tableStyle>
    <tableStyle name="Listing List-style" pivot="0" count="3" xr9:uid="{00000000-0011-0000-FFFF-FFFF01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323021</xdr:colOff>
      <xdr:row>2</xdr:row>
      <xdr:rowOff>173935</xdr:rowOff>
    </xdr:from>
    <xdr:ext cx="190500" cy="266700"/>
    <xdr:sp macro="" textlink="">
      <xdr:nvSpPr>
        <xdr:cNvPr id="2" name="Shape 4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8365434" y="1200978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10</xdr:col>
      <xdr:colOff>654326</xdr:colOff>
      <xdr:row>6</xdr:row>
      <xdr:rowOff>124239</xdr:rowOff>
    </xdr:from>
    <xdr:ext cx="190500" cy="266700"/>
    <xdr:sp macro="" textlink="">
      <xdr:nvSpPr>
        <xdr:cNvPr id="6" name="Shape 3">
          <a:extLst>
            <a:ext uri="{FF2B5EF4-FFF2-40B4-BE49-F238E27FC236}">
              <a16:creationId xmlns:a16="http://schemas.microsoft.com/office/drawing/2014/main" id="{38FC22F6-19D1-47E3-8011-7960AB147572}"/>
            </a:ext>
          </a:extLst>
        </xdr:cNvPr>
        <xdr:cNvSpPr txBox="1"/>
      </xdr:nvSpPr>
      <xdr:spPr>
        <a:xfrm>
          <a:off x="10618304" y="1913282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004"/>
  <sheetViews>
    <sheetView tabSelected="1" view="pageBreakPreview" zoomScale="106" zoomScaleNormal="106" zoomScaleSheetLayoutView="106" workbookViewId="0">
      <selection activeCell="G10" sqref="G10"/>
    </sheetView>
  </sheetViews>
  <sheetFormatPr defaultColWidth="12.625" defaultRowHeight="14.25" x14ac:dyDescent="0.2"/>
  <cols>
    <col min="1" max="2" width="3.5" style="73" customWidth="1"/>
    <col min="3" max="3" width="47.375" style="73" bestFit="1" customWidth="1"/>
    <col min="4" max="4" width="14.25" style="73" bestFit="1" customWidth="1"/>
    <col min="5" max="5" width="12.25" style="73" customWidth="1"/>
    <col min="6" max="6" width="11.75" style="73" customWidth="1"/>
    <col min="7" max="7" width="12.75" style="73" bestFit="1" customWidth="1"/>
    <col min="8" max="8" width="11.875" style="73" bestFit="1" customWidth="1"/>
    <col min="9" max="9" width="20.25" style="73" bestFit="1" customWidth="1"/>
    <col min="10" max="10" width="7.625" style="73" customWidth="1"/>
    <col min="11" max="12" width="12.625" style="73" customWidth="1"/>
    <col min="13" max="13" width="11.75" style="73" customWidth="1"/>
    <col min="14" max="25" width="7.625" style="73" customWidth="1"/>
    <col min="26" max="16384" width="12.625" style="73"/>
  </cols>
  <sheetData>
    <row r="1" spans="1:25" s="84" customFormat="1" ht="33" x14ac:dyDescent="0.2">
      <c r="A1" s="79"/>
      <c r="B1" s="80"/>
      <c r="C1" s="81" t="s">
        <v>0</v>
      </c>
      <c r="D1" s="82" t="s">
        <v>88</v>
      </c>
      <c r="E1" s="82" t="s">
        <v>63</v>
      </c>
      <c r="F1" s="82" t="s">
        <v>64</v>
      </c>
      <c r="G1" s="83" t="s">
        <v>65</v>
      </c>
      <c r="H1" s="15"/>
      <c r="I1" s="22"/>
      <c r="J1" s="23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</row>
    <row r="2" spans="1:25" ht="16.5" x14ac:dyDescent="0.3">
      <c r="A2" s="85"/>
      <c r="B2" s="86"/>
      <c r="C2" s="87" t="s">
        <v>55</v>
      </c>
      <c r="D2" s="88">
        <f>'Land, Approval Cost'!F10/10^7</f>
        <v>0.19005</v>
      </c>
      <c r="E2" s="88">
        <f t="shared" ref="E2:E9" si="0">F2-D2</f>
        <v>0</v>
      </c>
      <c r="F2" s="88">
        <f t="shared" ref="F2:F9" si="1">G2/10^7</f>
        <v>0.19005</v>
      </c>
      <c r="G2" s="89">
        <f>'Land, Approval Cost'!E10</f>
        <v>1900500</v>
      </c>
      <c r="H2" s="36">
        <f t="shared" ref="H2:H9" si="2">F2/$F$10%</f>
        <v>1.6235135123521869</v>
      </c>
      <c r="I2" s="1"/>
      <c r="J2" s="90"/>
    </row>
    <row r="3" spans="1:25" ht="16.5" x14ac:dyDescent="0.3">
      <c r="A3" s="95"/>
      <c r="B3" s="96"/>
      <c r="C3" s="91" t="s">
        <v>45</v>
      </c>
      <c r="D3" s="88">
        <v>1.01</v>
      </c>
      <c r="E3" s="88">
        <f t="shared" si="0"/>
        <v>7.7322368000000026</v>
      </c>
      <c r="F3" s="88">
        <f t="shared" si="1"/>
        <v>8.7422368000000024</v>
      </c>
      <c r="G3" s="97">
        <f>'Construction Area'!F14</f>
        <v>87422368.00000003</v>
      </c>
      <c r="H3" s="36">
        <f t="shared" si="2"/>
        <v>74.681081678413818</v>
      </c>
      <c r="I3" s="1"/>
      <c r="J3" s="90"/>
    </row>
    <row r="4" spans="1:25" ht="16.5" x14ac:dyDescent="0.3">
      <c r="A4" s="95"/>
      <c r="B4" s="96"/>
      <c r="C4" s="124" t="s">
        <v>2</v>
      </c>
      <c r="D4" s="93">
        <f>('Land, Approval Cost'!K3+'Land, Approval Cost'!K4)/10^7</f>
        <v>0.34908909999999999</v>
      </c>
      <c r="E4" s="93">
        <f t="shared" si="0"/>
        <v>4.9999999999999989E-2</v>
      </c>
      <c r="F4" s="93">
        <f t="shared" si="1"/>
        <v>0.39908909999999997</v>
      </c>
      <c r="G4" s="125">
        <f>'Land, Approval Cost'!K6</f>
        <v>3990891</v>
      </c>
      <c r="H4" s="37">
        <f t="shared" si="2"/>
        <v>3.4092425492369012</v>
      </c>
      <c r="I4" s="1"/>
      <c r="J4" s="90"/>
    </row>
    <row r="5" spans="1:25" ht="16.5" x14ac:dyDescent="0.3">
      <c r="A5" s="95"/>
      <c r="B5" s="96"/>
      <c r="C5" s="98" t="s">
        <v>3</v>
      </c>
      <c r="D5" s="161">
        <f>672366/10^7</f>
        <v>6.7236599999999994E-2</v>
      </c>
      <c r="E5" s="161">
        <f>F5+F6+F7-D5</f>
        <v>1.0452133000000001</v>
      </c>
      <c r="F5" s="88">
        <f t="shared" si="1"/>
        <v>0.43711179999999999</v>
      </c>
      <c r="G5" s="89">
        <f>ROUND(G3*5%,0)</f>
        <v>4371118</v>
      </c>
      <c r="H5" s="36">
        <f t="shared" si="2"/>
        <v>3.7340537422182933</v>
      </c>
      <c r="I5" s="1"/>
      <c r="J5" s="90"/>
    </row>
    <row r="6" spans="1:25" ht="16.5" x14ac:dyDescent="0.3">
      <c r="A6" s="95"/>
      <c r="B6" s="96"/>
      <c r="C6" s="92" t="s">
        <v>4</v>
      </c>
      <c r="D6" s="162"/>
      <c r="E6" s="162"/>
      <c r="F6" s="93">
        <f t="shared" si="1"/>
        <v>0.34968949999999999</v>
      </c>
      <c r="G6" s="94">
        <f>ROUND(G3*4%,0)</f>
        <v>3496895</v>
      </c>
      <c r="H6" s="36">
        <f t="shared" si="2"/>
        <v>2.9872435063282294</v>
      </c>
      <c r="I6" s="1"/>
      <c r="J6" s="90"/>
    </row>
    <row r="7" spans="1:25" ht="16.5" x14ac:dyDescent="0.3">
      <c r="A7" s="95"/>
      <c r="B7" s="96"/>
      <c r="C7" s="92" t="s">
        <v>5</v>
      </c>
      <c r="D7" s="163"/>
      <c r="E7" s="163"/>
      <c r="F7" s="93">
        <f t="shared" si="1"/>
        <v>0.32564860000000001</v>
      </c>
      <c r="G7" s="94">
        <f>ROUND(G23*2%,0)</f>
        <v>3256486</v>
      </c>
      <c r="H7" s="36">
        <f t="shared" si="2"/>
        <v>2.7818726776036429</v>
      </c>
      <c r="I7" s="1"/>
      <c r="J7" s="90"/>
      <c r="K7" s="100"/>
    </row>
    <row r="8" spans="1:25" ht="16.5" x14ac:dyDescent="0.3">
      <c r="A8" s="85"/>
      <c r="B8" s="86"/>
      <c r="C8" s="101" t="s">
        <v>39</v>
      </c>
      <c r="D8" s="99">
        <v>0</v>
      </c>
      <c r="E8" s="93">
        <f t="shared" si="0"/>
        <v>1</v>
      </c>
      <c r="F8" s="93">
        <f t="shared" si="1"/>
        <v>1</v>
      </c>
      <c r="G8" s="94">
        <v>10000000</v>
      </c>
      <c r="H8" s="36">
        <f t="shared" si="2"/>
        <v>8.5425599176647555</v>
      </c>
      <c r="I8" s="1"/>
      <c r="J8" s="90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6.5" x14ac:dyDescent="0.3">
      <c r="A9" s="85"/>
      <c r="B9" s="86"/>
      <c r="C9" s="101" t="s">
        <v>70</v>
      </c>
      <c r="D9" s="99">
        <v>0</v>
      </c>
      <c r="E9" s="93">
        <f t="shared" si="0"/>
        <v>0.26226709999999998</v>
      </c>
      <c r="F9" s="93">
        <f t="shared" si="1"/>
        <v>0.26226709999999998</v>
      </c>
      <c r="G9" s="89">
        <f>ROUND(G3*3%,0)</f>
        <v>2622671</v>
      </c>
      <c r="H9" s="36">
        <f t="shared" si="2"/>
        <v>2.2404324161821743</v>
      </c>
      <c r="I9" s="1"/>
      <c r="J9" s="90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6.5" x14ac:dyDescent="0.3">
      <c r="A10" s="95"/>
      <c r="B10" s="96"/>
      <c r="C10" s="102" t="s">
        <v>6</v>
      </c>
      <c r="D10" s="103">
        <f>SUM(D2:D9)</f>
        <v>1.6163757000000001</v>
      </c>
      <c r="E10" s="103">
        <f>SUM(E2:E9)</f>
        <v>10.089717200000003</v>
      </c>
      <c r="F10" s="103">
        <f>SUM(F2:F9)</f>
        <v>11.706092900000002</v>
      </c>
      <c r="G10" s="104">
        <f>SUM(G2:G9)</f>
        <v>117060929.00000003</v>
      </c>
      <c r="H10" s="37">
        <f>SUM(H2:H9)</f>
        <v>100.00000000000001</v>
      </c>
      <c r="I10" s="1"/>
      <c r="J10" s="1"/>
    </row>
    <row r="11" spans="1:25" ht="15" x14ac:dyDescent="0.25">
      <c r="A11" s="2"/>
      <c r="B11" s="2"/>
      <c r="C11" s="105"/>
      <c r="D11" s="2"/>
      <c r="E11" s="2"/>
      <c r="F11" s="106"/>
      <c r="G11" s="106"/>
      <c r="H11" s="107"/>
      <c r="I11" s="1"/>
      <c r="J11" s="90"/>
    </row>
    <row r="12" spans="1:25" ht="15" x14ac:dyDescent="0.25">
      <c r="A12" s="2"/>
      <c r="B12" s="2"/>
      <c r="C12" s="105"/>
      <c r="D12" s="2"/>
      <c r="E12" s="2"/>
      <c r="F12" s="2"/>
      <c r="G12" s="106"/>
      <c r="H12" s="2"/>
      <c r="I12" s="1"/>
      <c r="J12" s="90"/>
    </row>
    <row r="13" spans="1:25" ht="33" x14ac:dyDescent="0.25">
      <c r="A13" s="2"/>
      <c r="B13" s="108"/>
      <c r="C13" s="74" t="s">
        <v>7</v>
      </c>
      <c r="D13" s="15" t="s">
        <v>75</v>
      </c>
      <c r="E13" s="15" t="s">
        <v>42</v>
      </c>
      <c r="F13" s="75" t="s">
        <v>62</v>
      </c>
      <c r="G13" s="75" t="s">
        <v>69</v>
      </c>
      <c r="H13" s="75" t="s">
        <v>61</v>
      </c>
      <c r="I13" s="75" t="s">
        <v>68</v>
      </c>
    </row>
    <row r="14" spans="1:25" ht="16.5" x14ac:dyDescent="0.3">
      <c r="A14" s="2"/>
      <c r="B14" s="108"/>
      <c r="C14" s="76" t="s">
        <v>106</v>
      </c>
      <c r="D14" s="11">
        <f>'Unsold Inventory'!A18</f>
        <v>16</v>
      </c>
      <c r="E14" s="11">
        <f>'Unsold Inventory'!J19</f>
        <v>5401.8595799999994</v>
      </c>
      <c r="F14" s="11">
        <v>8000</v>
      </c>
      <c r="G14" s="11">
        <f>ROUND(E14*F14,0)</f>
        <v>43214877</v>
      </c>
      <c r="H14" s="11">
        <v>0</v>
      </c>
      <c r="I14" s="11">
        <v>0</v>
      </c>
    </row>
    <row r="15" spans="1:25" ht="16.5" x14ac:dyDescent="0.3">
      <c r="A15" s="2"/>
      <c r="B15" s="108"/>
      <c r="C15" s="76" t="s">
        <v>107</v>
      </c>
      <c r="D15" s="11">
        <f>'Unsold Inventory'!A44</f>
        <v>13</v>
      </c>
      <c r="E15" s="11">
        <f>'Unsold Inventory'!J45</f>
        <v>3519.2898</v>
      </c>
      <c r="F15" s="11">
        <v>8000</v>
      </c>
      <c r="G15" s="11">
        <f t="shared" ref="G15:G16" si="3">ROUND(E15*F15,0)</f>
        <v>28154318</v>
      </c>
      <c r="H15" s="11">
        <v>0</v>
      </c>
      <c r="I15" s="11">
        <v>0</v>
      </c>
    </row>
    <row r="16" spans="1:25" ht="16.5" x14ac:dyDescent="0.3">
      <c r="A16" s="2"/>
      <c r="B16" s="108"/>
      <c r="C16" s="76" t="s">
        <v>114</v>
      </c>
      <c r="D16" s="11">
        <f>'Unsold Inventory'!A26</f>
        <v>2</v>
      </c>
      <c r="E16" s="11">
        <f>'Unsold Inventory'!J27</f>
        <v>354.67379999999997</v>
      </c>
      <c r="F16" s="11">
        <v>18000</v>
      </c>
      <c r="G16" s="11">
        <f t="shared" si="3"/>
        <v>6384128</v>
      </c>
      <c r="H16" s="11">
        <v>0</v>
      </c>
      <c r="I16" s="11">
        <v>0</v>
      </c>
    </row>
    <row r="17" spans="1:10" ht="16.5" x14ac:dyDescent="0.3">
      <c r="A17" s="2"/>
      <c r="B17" s="108"/>
      <c r="C17" s="76" t="s">
        <v>108</v>
      </c>
      <c r="D17" s="11">
        <f>'Sold Inventory'!A23</f>
        <v>21</v>
      </c>
      <c r="E17" s="11">
        <f>'Sold Inventory'!J24</f>
        <v>6917.3769599999987</v>
      </c>
      <c r="F17" s="11">
        <f>G17/E17</f>
        <v>7870.0351758768411</v>
      </c>
      <c r="G17" s="11">
        <f>'Sold Inventory'!L24</f>
        <v>54440000</v>
      </c>
      <c r="H17" s="11">
        <f>'Sold Inventory'!M24</f>
        <v>10669020</v>
      </c>
      <c r="I17" s="11">
        <f>G17-H17</f>
        <v>43770980</v>
      </c>
    </row>
    <row r="18" spans="1:10" ht="16.5" x14ac:dyDescent="0.3">
      <c r="A18" s="2"/>
      <c r="B18" s="108"/>
      <c r="C18" s="76" t="s">
        <v>109</v>
      </c>
      <c r="D18" s="11">
        <f>'Sold Inventory'!A46</f>
        <v>11</v>
      </c>
      <c r="E18" s="11">
        <f>'Sold Inventory'!J47</f>
        <v>3194.8628400000002</v>
      </c>
      <c r="F18" s="11">
        <f>G18/E18</f>
        <v>8648.5715925131844</v>
      </c>
      <c r="G18" s="11">
        <f>'Sold Inventory'!L47</f>
        <v>27631000</v>
      </c>
      <c r="H18" s="11">
        <f>'Sold Inventory'!M47</f>
        <v>4963951</v>
      </c>
      <c r="I18" s="11">
        <f>G18-H18</f>
        <v>22667049</v>
      </c>
    </row>
    <row r="19" spans="1:10" ht="16.5" x14ac:dyDescent="0.3">
      <c r="A19" s="2"/>
      <c r="B19" s="108"/>
      <c r="C19" s="76" t="s">
        <v>117</v>
      </c>
      <c r="D19" s="11">
        <f>'Sold Inventory'!A30</f>
        <v>1</v>
      </c>
      <c r="E19" s="11">
        <f>'Sold Inventory'!J31</f>
        <v>160.92179999999999</v>
      </c>
      <c r="F19" s="11">
        <f>G19/E19</f>
        <v>18642.595347553906</v>
      </c>
      <c r="G19" s="11">
        <f>'Sold Inventory'!L31</f>
        <v>3000000</v>
      </c>
      <c r="H19" s="11">
        <f>'Sold Inventory'!M31</f>
        <v>30000</v>
      </c>
      <c r="I19" s="11">
        <f>G19-H19</f>
        <v>2970000</v>
      </c>
    </row>
    <row r="20" spans="1:10" ht="16.5" x14ac:dyDescent="0.3">
      <c r="A20" s="2"/>
      <c r="B20" s="108"/>
      <c r="C20" s="76" t="s">
        <v>110</v>
      </c>
      <c r="D20" s="11">
        <f>'Land Owner'!A21</f>
        <v>19</v>
      </c>
      <c r="E20" s="11">
        <f>'Land Owner'!J22</f>
        <v>6107.4935999999989</v>
      </c>
      <c r="F20" s="11"/>
      <c r="G20" s="11">
        <v>0</v>
      </c>
      <c r="H20" s="11">
        <v>0</v>
      </c>
      <c r="I20" s="11">
        <v>0</v>
      </c>
    </row>
    <row r="21" spans="1:10" ht="16.5" x14ac:dyDescent="0.3">
      <c r="A21" s="2"/>
      <c r="B21" s="108"/>
      <c r="C21" s="76" t="s">
        <v>111</v>
      </c>
      <c r="D21" s="11">
        <f>'Land Owner'!A39</f>
        <v>11</v>
      </c>
      <c r="E21" s="11">
        <f>'Land Owner'!J40</f>
        <v>3194.8628400000002</v>
      </c>
      <c r="F21" s="11"/>
      <c r="G21" s="11">
        <v>0</v>
      </c>
      <c r="H21" s="11">
        <v>0</v>
      </c>
      <c r="I21" s="11">
        <v>0</v>
      </c>
    </row>
    <row r="22" spans="1:10" ht="16.5" x14ac:dyDescent="0.3">
      <c r="A22" s="2"/>
      <c r="B22" s="108"/>
      <c r="C22" s="76" t="s">
        <v>115</v>
      </c>
      <c r="D22" s="11">
        <f>'Land Owner'!A48</f>
        <v>3</v>
      </c>
      <c r="E22" s="11">
        <f>'Land Owner'!J49</f>
        <v>515.59559999999988</v>
      </c>
      <c r="F22" s="11">
        <v>0</v>
      </c>
      <c r="G22" s="11">
        <v>0</v>
      </c>
      <c r="H22" s="11">
        <v>0</v>
      </c>
      <c r="I22" s="11">
        <v>0</v>
      </c>
    </row>
    <row r="23" spans="1:10" ht="16.5" x14ac:dyDescent="0.3">
      <c r="A23" s="2"/>
      <c r="B23" s="108"/>
      <c r="C23" s="77" t="s">
        <v>8</v>
      </c>
      <c r="D23" s="11">
        <f>SUM(D14:D22)</f>
        <v>97</v>
      </c>
      <c r="E23" s="11">
        <f>SUM(E14:E22)</f>
        <v>29366.936819999999</v>
      </c>
      <c r="F23" s="11"/>
      <c r="G23" s="11">
        <f>SUM(G14:G22)</f>
        <v>162824323</v>
      </c>
      <c r="H23" s="11">
        <f>SUM(H14:H22)</f>
        <v>15662971</v>
      </c>
      <c r="I23" s="11">
        <f>SUM(I14:I22)</f>
        <v>69408029</v>
      </c>
    </row>
    <row r="24" spans="1:10" ht="16.5" x14ac:dyDescent="0.25">
      <c r="A24" s="2"/>
      <c r="B24" s="108"/>
      <c r="C24" s="158" t="s">
        <v>37</v>
      </c>
      <c r="D24" s="159"/>
      <c r="E24" s="159"/>
      <c r="F24" s="160"/>
      <c r="G24" s="78">
        <f>G23/10^7</f>
        <v>16.2824323</v>
      </c>
      <c r="H24" s="78">
        <f t="shared" ref="H24:I24" si="4">H23/10^7</f>
        <v>1.5662971000000001</v>
      </c>
      <c r="I24" s="78">
        <f t="shared" si="4"/>
        <v>6.9408029000000004</v>
      </c>
    </row>
    <row r="25" spans="1:10" ht="15" x14ac:dyDescent="0.25">
      <c r="A25" s="2"/>
      <c r="B25" s="2"/>
      <c r="C25" s="105"/>
      <c r="D25" s="2"/>
      <c r="E25" s="2"/>
      <c r="F25" s="1"/>
      <c r="G25" s="2"/>
      <c r="I25" s="1"/>
      <c r="J25" s="90"/>
    </row>
    <row r="26" spans="1:10" ht="15" x14ac:dyDescent="0.25">
      <c r="A26" s="2"/>
      <c r="B26" s="2"/>
      <c r="C26" s="109"/>
      <c r="D26" s="110"/>
      <c r="E26" s="111"/>
      <c r="F26" s="100"/>
      <c r="G26" s="1"/>
      <c r="H26" s="1"/>
    </row>
    <row r="27" spans="1:10" ht="16.5" x14ac:dyDescent="0.3">
      <c r="A27" s="2"/>
      <c r="B27" s="108"/>
      <c r="C27" s="112" t="s">
        <v>7</v>
      </c>
      <c r="D27" s="3" t="s">
        <v>9</v>
      </c>
      <c r="E27" s="4"/>
      <c r="G27" s="1"/>
      <c r="H27" s="1"/>
    </row>
    <row r="28" spans="1:10" ht="16.5" x14ac:dyDescent="0.25">
      <c r="A28" s="2"/>
      <c r="B28" s="108"/>
      <c r="C28" s="5" t="s">
        <v>10</v>
      </c>
      <c r="D28" s="113">
        <f>G24</f>
        <v>16.2824323</v>
      </c>
      <c r="E28" s="90"/>
      <c r="G28" s="1"/>
      <c r="H28" s="1"/>
    </row>
    <row r="29" spans="1:10" ht="16.5" x14ac:dyDescent="0.25">
      <c r="A29" s="2"/>
      <c r="B29" s="108"/>
      <c r="C29" s="6" t="s">
        <v>11</v>
      </c>
      <c r="D29" s="113">
        <f>F10</f>
        <v>11.706092900000002</v>
      </c>
      <c r="E29" s="90"/>
      <c r="G29" s="1"/>
      <c r="H29" s="1"/>
    </row>
    <row r="30" spans="1:10" ht="16.5" x14ac:dyDescent="0.25">
      <c r="A30" s="2"/>
      <c r="B30" s="108"/>
      <c r="C30" s="5" t="s">
        <v>12</v>
      </c>
      <c r="D30" s="113">
        <f>D28-D29</f>
        <v>4.5763393999999984</v>
      </c>
      <c r="E30" s="90"/>
      <c r="G30" s="1"/>
      <c r="H30" s="1"/>
    </row>
    <row r="31" spans="1:10" ht="15" x14ac:dyDescent="0.25">
      <c r="A31" s="2"/>
      <c r="B31" s="108"/>
      <c r="C31" s="112"/>
      <c r="D31" s="114"/>
      <c r="E31" s="2"/>
      <c r="G31" s="1"/>
      <c r="H31" s="1"/>
    </row>
    <row r="32" spans="1:10" ht="16.5" x14ac:dyDescent="0.25">
      <c r="A32" s="2"/>
      <c r="B32" s="108"/>
      <c r="C32" s="5" t="s">
        <v>13</v>
      </c>
      <c r="D32" s="114"/>
      <c r="E32" s="2"/>
      <c r="G32" s="1"/>
      <c r="H32" s="1"/>
    </row>
    <row r="33" spans="1:10" ht="16.5" x14ac:dyDescent="0.25">
      <c r="A33" s="2"/>
      <c r="B33" s="108"/>
      <c r="C33" s="6" t="s">
        <v>14</v>
      </c>
      <c r="D33" s="114">
        <f>ROUND(D30*0.3,2)</f>
        <v>1.37</v>
      </c>
      <c r="E33" s="2"/>
      <c r="G33" s="1"/>
      <c r="H33" s="1"/>
    </row>
    <row r="34" spans="1:10" ht="16.5" x14ac:dyDescent="0.25">
      <c r="A34" s="2"/>
      <c r="B34" s="108"/>
      <c r="C34" s="5" t="s">
        <v>15</v>
      </c>
      <c r="D34" s="113">
        <f>D30-D33</f>
        <v>3.2063393999999983</v>
      </c>
      <c r="E34" s="90"/>
      <c r="G34" s="1"/>
      <c r="H34" s="1"/>
    </row>
    <row r="35" spans="1:10" ht="16.5" x14ac:dyDescent="0.25">
      <c r="A35" s="2"/>
      <c r="B35" s="108"/>
      <c r="C35" s="7" t="s">
        <v>118</v>
      </c>
      <c r="D35" s="115">
        <f>PV(8%,1.5,0,-D34)</f>
        <v>2.8567606723816388</v>
      </c>
      <c r="E35" s="116"/>
      <c r="G35" s="1"/>
      <c r="H35" s="1"/>
    </row>
    <row r="36" spans="1:10" ht="16.5" x14ac:dyDescent="0.25">
      <c r="A36" s="2"/>
      <c r="B36" s="108"/>
      <c r="C36" s="8" t="s">
        <v>16</v>
      </c>
      <c r="D36" s="114"/>
      <c r="E36" s="2"/>
      <c r="G36" s="1"/>
      <c r="H36" s="1"/>
    </row>
    <row r="37" spans="1:10" ht="16.5" x14ac:dyDescent="0.25">
      <c r="A37" s="2"/>
      <c r="B37" s="108"/>
      <c r="C37" s="7" t="s">
        <v>17</v>
      </c>
      <c r="D37" s="117">
        <f>D10</f>
        <v>1.6163757000000001</v>
      </c>
      <c r="E37" s="1"/>
      <c r="G37" s="1"/>
      <c r="H37" s="1"/>
    </row>
    <row r="38" spans="1:10" ht="16.5" x14ac:dyDescent="0.25">
      <c r="A38" s="2"/>
      <c r="B38" s="108"/>
      <c r="C38" s="7" t="s">
        <v>18</v>
      </c>
      <c r="D38" s="114"/>
      <c r="E38" s="2"/>
      <c r="G38" s="1"/>
      <c r="H38" s="1"/>
    </row>
    <row r="39" spans="1:10" ht="16.5" x14ac:dyDescent="0.25">
      <c r="A39" s="2"/>
      <c r="B39" s="108"/>
      <c r="C39" s="8" t="s">
        <v>19</v>
      </c>
      <c r="D39" s="117">
        <f>H24</f>
        <v>1.5662971000000001</v>
      </c>
      <c r="E39" s="1"/>
      <c r="G39" s="1"/>
      <c r="H39" s="1"/>
    </row>
    <row r="40" spans="1:10" ht="15" x14ac:dyDescent="0.25">
      <c r="A40" s="2"/>
      <c r="B40" s="108"/>
      <c r="C40" s="109"/>
      <c r="D40" s="114"/>
      <c r="E40" s="2"/>
      <c r="G40" s="1"/>
      <c r="H40" s="1"/>
    </row>
    <row r="41" spans="1:10" ht="16.5" x14ac:dyDescent="0.25">
      <c r="A41" s="2"/>
      <c r="B41" s="108"/>
      <c r="C41" s="7" t="s">
        <v>20</v>
      </c>
      <c r="D41" s="118">
        <f>D35+D37-D39</f>
        <v>2.9068392723816388</v>
      </c>
      <c r="E41" s="119"/>
      <c r="G41" s="1"/>
      <c r="H41" s="1"/>
    </row>
    <row r="42" spans="1:10" ht="16.5" x14ac:dyDescent="0.25">
      <c r="A42" s="2"/>
      <c r="B42" s="108"/>
      <c r="C42" s="8" t="s">
        <v>21</v>
      </c>
      <c r="D42" s="118">
        <f>D41*0.9</f>
        <v>2.6161553451434751</v>
      </c>
      <c r="E42" s="119"/>
      <c r="G42" s="1"/>
      <c r="H42" s="1"/>
    </row>
    <row r="43" spans="1:10" ht="16.5" x14ac:dyDescent="0.25">
      <c r="A43" s="2"/>
      <c r="B43" s="108"/>
      <c r="C43" s="7" t="s">
        <v>22</v>
      </c>
      <c r="D43" s="118">
        <f>D41*0.8</f>
        <v>2.3254714179053111</v>
      </c>
      <c r="E43" s="119"/>
      <c r="G43" s="1"/>
      <c r="H43" s="1"/>
    </row>
    <row r="44" spans="1:10" ht="15" x14ac:dyDescent="0.25">
      <c r="C44" s="120"/>
      <c r="I44" s="1"/>
      <c r="J44" s="90"/>
    </row>
    <row r="45" spans="1:10" ht="15" x14ac:dyDescent="0.25">
      <c r="C45" s="120"/>
      <c r="I45" s="1"/>
      <c r="J45" s="90"/>
    </row>
    <row r="46" spans="1:10" ht="15" x14ac:dyDescent="0.25">
      <c r="C46" s="120"/>
      <c r="I46" s="1"/>
      <c r="J46" s="90"/>
    </row>
    <row r="47" spans="1:10" ht="15" x14ac:dyDescent="0.25">
      <c r="C47" s="120"/>
      <c r="I47" s="1"/>
      <c r="J47" s="90"/>
    </row>
    <row r="48" spans="1:10" ht="15" x14ac:dyDescent="0.25">
      <c r="C48" s="120"/>
      <c r="I48" s="1"/>
      <c r="J48" s="90"/>
    </row>
    <row r="49" spans="3:10" ht="15" x14ac:dyDescent="0.25">
      <c r="C49" s="120"/>
      <c r="I49" s="1"/>
      <c r="J49" s="90"/>
    </row>
    <row r="50" spans="3:10" ht="15" x14ac:dyDescent="0.25">
      <c r="C50" s="120"/>
      <c r="I50" s="1"/>
      <c r="J50" s="90"/>
    </row>
    <row r="51" spans="3:10" ht="15" x14ac:dyDescent="0.25">
      <c r="C51" s="120"/>
      <c r="I51" s="1"/>
      <c r="J51" s="90"/>
    </row>
    <row r="52" spans="3:10" ht="15" x14ac:dyDescent="0.25">
      <c r="C52" s="120"/>
      <c r="I52" s="1"/>
      <c r="J52" s="90"/>
    </row>
    <row r="53" spans="3:10" ht="15" x14ac:dyDescent="0.25">
      <c r="C53" s="120"/>
      <c r="I53" s="1"/>
      <c r="J53" s="90"/>
    </row>
    <row r="54" spans="3:10" ht="15" x14ac:dyDescent="0.25">
      <c r="C54" s="120"/>
      <c r="I54" s="1"/>
      <c r="J54" s="90"/>
    </row>
    <row r="55" spans="3:10" ht="15" x14ac:dyDescent="0.25">
      <c r="C55" s="120"/>
      <c r="I55" s="1"/>
      <c r="J55" s="90"/>
    </row>
    <row r="56" spans="3:10" ht="15" x14ac:dyDescent="0.25">
      <c r="C56" s="120"/>
      <c r="I56" s="1"/>
      <c r="J56" s="90"/>
    </row>
    <row r="57" spans="3:10" ht="15" x14ac:dyDescent="0.25">
      <c r="C57" s="120"/>
      <c r="I57" s="1"/>
      <c r="J57" s="90"/>
    </row>
    <row r="58" spans="3:10" ht="15" x14ac:dyDescent="0.25">
      <c r="C58" s="120"/>
      <c r="I58" s="1"/>
      <c r="J58" s="90"/>
    </row>
    <row r="59" spans="3:10" ht="15" x14ac:dyDescent="0.25">
      <c r="C59" s="120"/>
      <c r="I59" s="1"/>
      <c r="J59" s="90"/>
    </row>
    <row r="60" spans="3:10" ht="15" x14ac:dyDescent="0.25">
      <c r="C60" s="120"/>
      <c r="I60" s="1"/>
      <c r="J60" s="90"/>
    </row>
    <row r="61" spans="3:10" ht="15" x14ac:dyDescent="0.25">
      <c r="C61" s="120"/>
      <c r="I61" s="1"/>
      <c r="J61" s="90"/>
    </row>
    <row r="62" spans="3:10" ht="15" x14ac:dyDescent="0.25">
      <c r="C62" s="120"/>
      <c r="I62" s="1"/>
      <c r="J62" s="90"/>
    </row>
    <row r="63" spans="3:10" ht="15" x14ac:dyDescent="0.25">
      <c r="C63" s="120"/>
      <c r="I63" s="1"/>
      <c r="J63" s="90"/>
    </row>
    <row r="64" spans="3:10" ht="15" x14ac:dyDescent="0.25">
      <c r="C64" s="120"/>
      <c r="I64" s="1"/>
      <c r="J64" s="90"/>
    </row>
    <row r="65" spans="3:10" ht="15" x14ac:dyDescent="0.25">
      <c r="C65" s="120"/>
      <c r="I65" s="1"/>
      <c r="J65" s="90"/>
    </row>
    <row r="66" spans="3:10" ht="15" x14ac:dyDescent="0.25">
      <c r="C66" s="120"/>
      <c r="I66" s="1"/>
      <c r="J66" s="90"/>
    </row>
    <row r="67" spans="3:10" ht="15" x14ac:dyDescent="0.25">
      <c r="C67" s="120"/>
      <c r="I67" s="1"/>
      <c r="J67" s="90"/>
    </row>
    <row r="68" spans="3:10" ht="15" x14ac:dyDescent="0.25">
      <c r="C68" s="120"/>
      <c r="I68" s="1"/>
      <c r="J68" s="90"/>
    </row>
    <row r="69" spans="3:10" ht="15" x14ac:dyDescent="0.25">
      <c r="C69" s="120"/>
      <c r="I69" s="1"/>
      <c r="J69" s="90"/>
    </row>
    <row r="70" spans="3:10" ht="15" x14ac:dyDescent="0.25">
      <c r="C70" s="120"/>
      <c r="I70" s="1"/>
      <c r="J70" s="90"/>
    </row>
    <row r="71" spans="3:10" ht="15" x14ac:dyDescent="0.25">
      <c r="C71" s="120"/>
      <c r="I71" s="1"/>
      <c r="J71" s="90"/>
    </row>
    <row r="72" spans="3:10" ht="15" x14ac:dyDescent="0.25">
      <c r="C72" s="120"/>
      <c r="I72" s="1"/>
      <c r="J72" s="90"/>
    </row>
    <row r="73" spans="3:10" ht="15" x14ac:dyDescent="0.25">
      <c r="C73" s="120"/>
      <c r="I73" s="1"/>
      <c r="J73" s="90"/>
    </row>
    <row r="74" spans="3:10" ht="15" x14ac:dyDescent="0.25">
      <c r="C74" s="120"/>
      <c r="I74" s="1"/>
      <c r="J74" s="90"/>
    </row>
    <row r="75" spans="3:10" ht="15" x14ac:dyDescent="0.25">
      <c r="C75" s="120"/>
      <c r="I75" s="1"/>
      <c r="J75" s="90"/>
    </row>
    <row r="76" spans="3:10" ht="15" x14ac:dyDescent="0.25">
      <c r="C76" s="120"/>
      <c r="I76" s="1"/>
      <c r="J76" s="90"/>
    </row>
    <row r="77" spans="3:10" ht="15" x14ac:dyDescent="0.25">
      <c r="C77" s="120"/>
      <c r="I77" s="1"/>
      <c r="J77" s="90"/>
    </row>
    <row r="78" spans="3:10" ht="15" x14ac:dyDescent="0.25">
      <c r="C78" s="120"/>
      <c r="I78" s="1"/>
      <c r="J78" s="90"/>
    </row>
    <row r="79" spans="3:10" ht="15" x14ac:dyDescent="0.25">
      <c r="C79" s="120"/>
      <c r="I79" s="1"/>
      <c r="J79" s="90"/>
    </row>
    <row r="80" spans="3:10" ht="15" x14ac:dyDescent="0.25">
      <c r="C80" s="120"/>
      <c r="I80" s="1"/>
      <c r="J80" s="90"/>
    </row>
    <row r="81" spans="3:10" ht="15" x14ac:dyDescent="0.25">
      <c r="C81" s="120"/>
      <c r="I81" s="1"/>
      <c r="J81" s="90"/>
    </row>
    <row r="82" spans="3:10" ht="15" x14ac:dyDescent="0.25">
      <c r="C82" s="120"/>
      <c r="I82" s="1"/>
      <c r="J82" s="90"/>
    </row>
    <row r="83" spans="3:10" ht="15" x14ac:dyDescent="0.25">
      <c r="C83" s="120"/>
      <c r="I83" s="1"/>
      <c r="J83" s="90"/>
    </row>
    <row r="84" spans="3:10" ht="15" x14ac:dyDescent="0.25">
      <c r="C84" s="120"/>
      <c r="I84" s="1"/>
      <c r="J84" s="90"/>
    </row>
    <row r="85" spans="3:10" ht="15" x14ac:dyDescent="0.25">
      <c r="C85" s="120"/>
      <c r="I85" s="1"/>
      <c r="J85" s="90"/>
    </row>
    <row r="86" spans="3:10" ht="15" x14ac:dyDescent="0.25">
      <c r="C86" s="120"/>
      <c r="I86" s="1"/>
      <c r="J86" s="90"/>
    </row>
    <row r="87" spans="3:10" ht="15" x14ac:dyDescent="0.25">
      <c r="C87" s="120"/>
      <c r="I87" s="1"/>
      <c r="J87" s="90"/>
    </row>
    <row r="88" spans="3:10" ht="15" x14ac:dyDescent="0.25">
      <c r="C88" s="120"/>
      <c r="I88" s="1"/>
      <c r="J88" s="90"/>
    </row>
    <row r="89" spans="3:10" ht="15" x14ac:dyDescent="0.25">
      <c r="C89" s="120"/>
      <c r="I89" s="1"/>
      <c r="J89" s="90"/>
    </row>
    <row r="90" spans="3:10" ht="15" x14ac:dyDescent="0.25">
      <c r="C90" s="120"/>
      <c r="I90" s="1"/>
      <c r="J90" s="90"/>
    </row>
    <row r="91" spans="3:10" ht="15" x14ac:dyDescent="0.25">
      <c r="C91" s="120"/>
      <c r="I91" s="1"/>
      <c r="J91" s="90"/>
    </row>
    <row r="92" spans="3:10" ht="15" x14ac:dyDescent="0.25">
      <c r="C92" s="120"/>
      <c r="I92" s="1"/>
      <c r="J92" s="90"/>
    </row>
    <row r="93" spans="3:10" ht="15" x14ac:dyDescent="0.25">
      <c r="C93" s="120"/>
      <c r="I93" s="1"/>
      <c r="J93" s="90"/>
    </row>
    <row r="94" spans="3:10" ht="15" x14ac:dyDescent="0.25">
      <c r="C94" s="120"/>
      <c r="I94" s="1"/>
      <c r="J94" s="90"/>
    </row>
    <row r="95" spans="3:10" ht="15" x14ac:dyDescent="0.25">
      <c r="C95" s="120"/>
      <c r="I95" s="1"/>
      <c r="J95" s="90"/>
    </row>
    <row r="96" spans="3:10" ht="15" x14ac:dyDescent="0.25">
      <c r="C96" s="120"/>
      <c r="I96" s="1"/>
      <c r="J96" s="90"/>
    </row>
    <row r="97" spans="3:10" ht="15" x14ac:dyDescent="0.25">
      <c r="C97" s="120"/>
      <c r="I97" s="1"/>
      <c r="J97" s="90"/>
    </row>
    <row r="98" spans="3:10" ht="15" x14ac:dyDescent="0.25">
      <c r="C98" s="120"/>
      <c r="I98" s="1"/>
      <c r="J98" s="90"/>
    </row>
    <row r="99" spans="3:10" ht="15" x14ac:dyDescent="0.25">
      <c r="C99" s="120"/>
      <c r="I99" s="1"/>
      <c r="J99" s="90"/>
    </row>
    <row r="100" spans="3:10" ht="15" x14ac:dyDescent="0.25">
      <c r="C100" s="120"/>
      <c r="I100" s="1"/>
      <c r="J100" s="90"/>
    </row>
    <row r="101" spans="3:10" ht="15" x14ac:dyDescent="0.25">
      <c r="C101" s="120"/>
      <c r="I101" s="1"/>
      <c r="J101" s="90"/>
    </row>
    <row r="102" spans="3:10" ht="15" x14ac:dyDescent="0.25">
      <c r="C102" s="120"/>
      <c r="I102" s="1"/>
      <c r="J102" s="90"/>
    </row>
    <row r="103" spans="3:10" ht="15" x14ac:dyDescent="0.25">
      <c r="C103" s="120"/>
      <c r="I103" s="1"/>
      <c r="J103" s="90"/>
    </row>
    <row r="104" spans="3:10" ht="15" x14ac:dyDescent="0.25">
      <c r="C104" s="120"/>
      <c r="I104" s="1"/>
      <c r="J104" s="90"/>
    </row>
    <row r="105" spans="3:10" ht="15" x14ac:dyDescent="0.25">
      <c r="C105" s="120"/>
      <c r="I105" s="1"/>
      <c r="J105" s="90"/>
    </row>
    <row r="106" spans="3:10" ht="15" x14ac:dyDescent="0.25">
      <c r="C106" s="120"/>
      <c r="I106" s="1"/>
      <c r="J106" s="90"/>
    </row>
    <row r="107" spans="3:10" ht="15" x14ac:dyDescent="0.25">
      <c r="C107" s="120"/>
      <c r="I107" s="1"/>
      <c r="J107" s="90"/>
    </row>
    <row r="108" spans="3:10" ht="15" x14ac:dyDescent="0.25">
      <c r="C108" s="120"/>
      <c r="I108" s="1"/>
      <c r="J108" s="90"/>
    </row>
    <row r="109" spans="3:10" ht="15" x14ac:dyDescent="0.25">
      <c r="C109" s="120"/>
      <c r="I109" s="1"/>
      <c r="J109" s="90"/>
    </row>
    <row r="110" spans="3:10" ht="15" x14ac:dyDescent="0.25">
      <c r="C110" s="120"/>
      <c r="I110" s="1"/>
      <c r="J110" s="90"/>
    </row>
    <row r="111" spans="3:10" ht="15" x14ac:dyDescent="0.25">
      <c r="C111" s="120"/>
      <c r="I111" s="1"/>
      <c r="J111" s="90"/>
    </row>
    <row r="112" spans="3:10" ht="15" x14ac:dyDescent="0.25">
      <c r="C112" s="120"/>
      <c r="I112" s="1"/>
      <c r="J112" s="90"/>
    </row>
    <row r="113" spans="3:10" ht="15" x14ac:dyDescent="0.25">
      <c r="C113" s="120"/>
      <c r="I113" s="1"/>
      <c r="J113" s="90"/>
    </row>
    <row r="114" spans="3:10" ht="15" x14ac:dyDescent="0.25">
      <c r="C114" s="120"/>
      <c r="I114" s="1"/>
      <c r="J114" s="90"/>
    </row>
    <row r="115" spans="3:10" ht="15" x14ac:dyDescent="0.25">
      <c r="C115" s="120"/>
      <c r="I115" s="1"/>
      <c r="J115" s="90"/>
    </row>
    <row r="116" spans="3:10" ht="15" x14ac:dyDescent="0.25">
      <c r="C116" s="120"/>
      <c r="I116" s="1"/>
      <c r="J116" s="90"/>
    </row>
    <row r="117" spans="3:10" ht="15" x14ac:dyDescent="0.25">
      <c r="C117" s="120"/>
      <c r="I117" s="1"/>
      <c r="J117" s="90"/>
    </row>
    <row r="118" spans="3:10" ht="15" x14ac:dyDescent="0.25">
      <c r="C118" s="120"/>
      <c r="I118" s="1"/>
      <c r="J118" s="90"/>
    </row>
    <row r="119" spans="3:10" ht="15" x14ac:dyDescent="0.25">
      <c r="C119" s="120"/>
      <c r="I119" s="1"/>
      <c r="J119" s="90"/>
    </row>
    <row r="120" spans="3:10" ht="15" x14ac:dyDescent="0.25">
      <c r="C120" s="120"/>
      <c r="I120" s="1"/>
      <c r="J120" s="90"/>
    </row>
    <row r="121" spans="3:10" ht="15" x14ac:dyDescent="0.25">
      <c r="C121" s="120"/>
      <c r="I121" s="1"/>
      <c r="J121" s="90"/>
    </row>
    <row r="122" spans="3:10" ht="15" x14ac:dyDescent="0.25">
      <c r="C122" s="120"/>
      <c r="I122" s="1"/>
      <c r="J122" s="90"/>
    </row>
    <row r="123" spans="3:10" ht="15" x14ac:dyDescent="0.25">
      <c r="C123" s="120"/>
      <c r="I123" s="1"/>
      <c r="J123" s="90"/>
    </row>
    <row r="124" spans="3:10" ht="15" x14ac:dyDescent="0.25">
      <c r="C124" s="120"/>
      <c r="I124" s="1"/>
      <c r="J124" s="90"/>
    </row>
    <row r="125" spans="3:10" ht="15" x14ac:dyDescent="0.25">
      <c r="C125" s="120"/>
      <c r="I125" s="1"/>
      <c r="J125" s="90"/>
    </row>
    <row r="126" spans="3:10" ht="15" x14ac:dyDescent="0.25">
      <c r="C126" s="120"/>
      <c r="I126" s="1"/>
      <c r="J126" s="90"/>
    </row>
    <row r="127" spans="3:10" ht="15" x14ac:dyDescent="0.25">
      <c r="C127" s="120"/>
      <c r="I127" s="1"/>
      <c r="J127" s="90"/>
    </row>
    <row r="128" spans="3:10" ht="15" x14ac:dyDescent="0.25">
      <c r="C128" s="120"/>
      <c r="I128" s="1"/>
      <c r="J128" s="90"/>
    </row>
    <row r="129" spans="3:10" ht="15" x14ac:dyDescent="0.25">
      <c r="C129" s="120"/>
      <c r="I129" s="1"/>
      <c r="J129" s="90"/>
    </row>
    <row r="130" spans="3:10" ht="15" x14ac:dyDescent="0.25">
      <c r="C130" s="120"/>
      <c r="I130" s="1"/>
      <c r="J130" s="90"/>
    </row>
    <row r="131" spans="3:10" ht="15" x14ac:dyDescent="0.25">
      <c r="C131" s="120"/>
      <c r="I131" s="1"/>
      <c r="J131" s="90"/>
    </row>
    <row r="132" spans="3:10" ht="15" x14ac:dyDescent="0.25">
      <c r="C132" s="120"/>
      <c r="I132" s="1"/>
      <c r="J132" s="90"/>
    </row>
    <row r="133" spans="3:10" ht="15" x14ac:dyDescent="0.25">
      <c r="C133" s="120"/>
      <c r="I133" s="1"/>
      <c r="J133" s="90"/>
    </row>
    <row r="134" spans="3:10" ht="15" x14ac:dyDescent="0.25">
      <c r="C134" s="120"/>
      <c r="I134" s="1"/>
      <c r="J134" s="90"/>
    </row>
    <row r="135" spans="3:10" ht="15" x14ac:dyDescent="0.25">
      <c r="C135" s="120"/>
      <c r="I135" s="1"/>
      <c r="J135" s="90"/>
    </row>
    <row r="136" spans="3:10" ht="15" x14ac:dyDescent="0.25">
      <c r="C136" s="120"/>
      <c r="I136" s="1"/>
      <c r="J136" s="90"/>
    </row>
    <row r="137" spans="3:10" ht="15" x14ac:dyDescent="0.25">
      <c r="C137" s="120"/>
      <c r="I137" s="1"/>
      <c r="J137" s="90"/>
    </row>
    <row r="138" spans="3:10" ht="15" x14ac:dyDescent="0.25">
      <c r="C138" s="120"/>
      <c r="I138" s="1"/>
      <c r="J138" s="90"/>
    </row>
    <row r="139" spans="3:10" ht="15" x14ac:dyDescent="0.25">
      <c r="C139" s="120"/>
      <c r="I139" s="1"/>
      <c r="J139" s="90"/>
    </row>
    <row r="140" spans="3:10" ht="15" x14ac:dyDescent="0.25">
      <c r="C140" s="120"/>
      <c r="I140" s="1"/>
      <c r="J140" s="90"/>
    </row>
    <row r="141" spans="3:10" ht="15" x14ac:dyDescent="0.25">
      <c r="C141" s="120"/>
      <c r="I141" s="1"/>
      <c r="J141" s="90"/>
    </row>
    <row r="142" spans="3:10" ht="15" x14ac:dyDescent="0.25">
      <c r="C142" s="120"/>
      <c r="I142" s="1"/>
      <c r="J142" s="90"/>
    </row>
    <row r="143" spans="3:10" ht="15" x14ac:dyDescent="0.25">
      <c r="C143" s="120"/>
      <c r="I143" s="1"/>
      <c r="J143" s="90"/>
    </row>
    <row r="144" spans="3:10" ht="15" x14ac:dyDescent="0.25">
      <c r="C144" s="120"/>
      <c r="I144" s="1"/>
      <c r="J144" s="90"/>
    </row>
    <row r="145" spans="3:10" ht="15" x14ac:dyDescent="0.25">
      <c r="C145" s="120"/>
      <c r="I145" s="1"/>
      <c r="J145" s="90"/>
    </row>
    <row r="146" spans="3:10" ht="15" x14ac:dyDescent="0.25">
      <c r="C146" s="120"/>
      <c r="I146" s="1"/>
      <c r="J146" s="90"/>
    </row>
    <row r="147" spans="3:10" ht="15" x14ac:dyDescent="0.25">
      <c r="C147" s="120"/>
      <c r="I147" s="1"/>
      <c r="J147" s="90"/>
    </row>
    <row r="148" spans="3:10" ht="15" x14ac:dyDescent="0.25">
      <c r="C148" s="120"/>
      <c r="I148" s="1"/>
      <c r="J148" s="90"/>
    </row>
    <row r="149" spans="3:10" ht="15" x14ac:dyDescent="0.25">
      <c r="C149" s="120"/>
      <c r="I149" s="1"/>
      <c r="J149" s="90"/>
    </row>
    <row r="150" spans="3:10" ht="15" x14ac:dyDescent="0.25">
      <c r="C150" s="120"/>
      <c r="I150" s="1"/>
      <c r="J150" s="90"/>
    </row>
    <row r="151" spans="3:10" ht="15" x14ac:dyDescent="0.25">
      <c r="C151" s="120"/>
      <c r="I151" s="1"/>
      <c r="J151" s="90"/>
    </row>
    <row r="152" spans="3:10" ht="15" x14ac:dyDescent="0.25">
      <c r="C152" s="120"/>
      <c r="I152" s="1"/>
      <c r="J152" s="90"/>
    </row>
    <row r="153" spans="3:10" ht="15" x14ac:dyDescent="0.25">
      <c r="C153" s="120"/>
      <c r="I153" s="1"/>
      <c r="J153" s="90"/>
    </row>
    <row r="154" spans="3:10" ht="15" x14ac:dyDescent="0.25">
      <c r="C154" s="120"/>
      <c r="I154" s="1"/>
      <c r="J154" s="90"/>
    </row>
    <row r="155" spans="3:10" ht="15" x14ac:dyDescent="0.25">
      <c r="C155" s="120"/>
      <c r="I155" s="1"/>
      <c r="J155" s="90"/>
    </row>
    <row r="156" spans="3:10" ht="15" x14ac:dyDescent="0.25">
      <c r="C156" s="120"/>
      <c r="I156" s="1"/>
      <c r="J156" s="90"/>
    </row>
    <row r="157" spans="3:10" ht="15" x14ac:dyDescent="0.25">
      <c r="C157" s="120"/>
      <c r="I157" s="1"/>
      <c r="J157" s="90"/>
    </row>
    <row r="158" spans="3:10" ht="15" x14ac:dyDescent="0.25">
      <c r="C158" s="120"/>
      <c r="I158" s="1"/>
      <c r="J158" s="90"/>
    </row>
    <row r="159" spans="3:10" ht="15" x14ac:dyDescent="0.25">
      <c r="C159" s="120"/>
      <c r="I159" s="1"/>
      <c r="J159" s="90"/>
    </row>
    <row r="160" spans="3:10" ht="15" x14ac:dyDescent="0.25">
      <c r="C160" s="120"/>
      <c r="I160" s="1"/>
      <c r="J160" s="90"/>
    </row>
    <row r="161" spans="3:10" ht="15" x14ac:dyDescent="0.25">
      <c r="C161" s="120"/>
      <c r="I161" s="1"/>
      <c r="J161" s="90"/>
    </row>
    <row r="162" spans="3:10" ht="15" x14ac:dyDescent="0.25">
      <c r="C162" s="120"/>
      <c r="I162" s="1"/>
      <c r="J162" s="90"/>
    </row>
    <row r="163" spans="3:10" ht="15" x14ac:dyDescent="0.25">
      <c r="C163" s="120"/>
      <c r="I163" s="1"/>
      <c r="J163" s="90"/>
    </row>
    <row r="164" spans="3:10" ht="15" x14ac:dyDescent="0.25">
      <c r="C164" s="120"/>
      <c r="I164" s="1"/>
      <c r="J164" s="90"/>
    </row>
    <row r="165" spans="3:10" ht="15" x14ac:dyDescent="0.25">
      <c r="C165" s="120"/>
      <c r="I165" s="1"/>
      <c r="J165" s="90"/>
    </row>
    <row r="166" spans="3:10" ht="15" x14ac:dyDescent="0.25">
      <c r="C166" s="120"/>
      <c r="I166" s="1"/>
      <c r="J166" s="90"/>
    </row>
    <row r="167" spans="3:10" ht="15" x14ac:dyDescent="0.25">
      <c r="C167" s="120"/>
      <c r="I167" s="1"/>
      <c r="J167" s="90"/>
    </row>
    <row r="168" spans="3:10" ht="15" x14ac:dyDescent="0.25">
      <c r="C168" s="120"/>
      <c r="I168" s="1"/>
      <c r="J168" s="90"/>
    </row>
    <row r="169" spans="3:10" ht="15" x14ac:dyDescent="0.25">
      <c r="C169" s="120"/>
      <c r="I169" s="1"/>
      <c r="J169" s="90"/>
    </row>
    <row r="170" spans="3:10" ht="15" x14ac:dyDescent="0.25">
      <c r="C170" s="120"/>
      <c r="I170" s="1"/>
      <c r="J170" s="90"/>
    </row>
    <row r="171" spans="3:10" ht="15" x14ac:dyDescent="0.25">
      <c r="C171" s="120"/>
      <c r="I171" s="1"/>
      <c r="J171" s="90"/>
    </row>
    <row r="172" spans="3:10" ht="15" x14ac:dyDescent="0.25">
      <c r="C172" s="120"/>
      <c r="I172" s="1"/>
      <c r="J172" s="90"/>
    </row>
    <row r="173" spans="3:10" ht="15" x14ac:dyDescent="0.25">
      <c r="C173" s="120"/>
      <c r="I173" s="1"/>
      <c r="J173" s="90"/>
    </row>
    <row r="174" spans="3:10" ht="15" x14ac:dyDescent="0.25">
      <c r="C174" s="120"/>
      <c r="I174" s="1"/>
      <c r="J174" s="90"/>
    </row>
    <row r="175" spans="3:10" ht="15" x14ac:dyDescent="0.25">
      <c r="C175" s="120"/>
      <c r="I175" s="1"/>
      <c r="J175" s="90"/>
    </row>
    <row r="176" spans="3:10" ht="15" x14ac:dyDescent="0.25">
      <c r="C176" s="120"/>
      <c r="I176" s="1"/>
      <c r="J176" s="90"/>
    </row>
    <row r="177" spans="3:10" ht="15" x14ac:dyDescent="0.25">
      <c r="C177" s="120"/>
      <c r="I177" s="1"/>
      <c r="J177" s="90"/>
    </row>
    <row r="178" spans="3:10" ht="15" x14ac:dyDescent="0.25">
      <c r="C178" s="120"/>
      <c r="I178" s="1"/>
      <c r="J178" s="90"/>
    </row>
    <row r="179" spans="3:10" ht="15" x14ac:dyDescent="0.25">
      <c r="C179" s="120"/>
      <c r="I179" s="1"/>
      <c r="J179" s="90"/>
    </row>
    <row r="180" spans="3:10" ht="15" x14ac:dyDescent="0.25">
      <c r="C180" s="120"/>
      <c r="I180" s="1"/>
      <c r="J180" s="90"/>
    </row>
    <row r="181" spans="3:10" ht="15" x14ac:dyDescent="0.25">
      <c r="C181" s="120"/>
      <c r="I181" s="1"/>
      <c r="J181" s="90"/>
    </row>
    <row r="182" spans="3:10" ht="15" x14ac:dyDescent="0.25">
      <c r="C182" s="120"/>
      <c r="I182" s="1"/>
      <c r="J182" s="90"/>
    </row>
    <row r="183" spans="3:10" ht="15" x14ac:dyDescent="0.25">
      <c r="C183" s="120"/>
      <c r="I183" s="1"/>
      <c r="J183" s="90"/>
    </row>
    <row r="184" spans="3:10" ht="15" x14ac:dyDescent="0.25">
      <c r="C184" s="120"/>
      <c r="I184" s="1"/>
      <c r="J184" s="90"/>
    </row>
    <row r="185" spans="3:10" ht="15" x14ac:dyDescent="0.25">
      <c r="C185" s="120"/>
      <c r="I185" s="1"/>
      <c r="J185" s="90"/>
    </row>
    <row r="186" spans="3:10" ht="15" x14ac:dyDescent="0.25">
      <c r="C186" s="120"/>
      <c r="I186" s="1"/>
      <c r="J186" s="90"/>
    </row>
    <row r="187" spans="3:10" ht="15" x14ac:dyDescent="0.25">
      <c r="C187" s="120"/>
      <c r="I187" s="1"/>
      <c r="J187" s="90"/>
    </row>
    <row r="188" spans="3:10" ht="15" x14ac:dyDescent="0.25">
      <c r="C188" s="120"/>
      <c r="I188" s="1"/>
      <c r="J188" s="90"/>
    </row>
    <row r="189" spans="3:10" ht="15" x14ac:dyDescent="0.25">
      <c r="C189" s="120"/>
      <c r="I189" s="1"/>
      <c r="J189" s="90"/>
    </row>
    <row r="190" spans="3:10" ht="15" x14ac:dyDescent="0.25">
      <c r="C190" s="120"/>
      <c r="I190" s="1"/>
      <c r="J190" s="90"/>
    </row>
    <row r="191" spans="3:10" ht="15" x14ac:dyDescent="0.25">
      <c r="C191" s="120"/>
      <c r="I191" s="1"/>
      <c r="J191" s="90"/>
    </row>
    <row r="192" spans="3:10" ht="15" x14ac:dyDescent="0.25">
      <c r="C192" s="120"/>
      <c r="I192" s="1"/>
      <c r="J192" s="90"/>
    </row>
    <row r="193" spans="3:10" ht="15" x14ac:dyDescent="0.25">
      <c r="C193" s="120"/>
      <c r="I193" s="1"/>
      <c r="J193" s="90"/>
    </row>
    <row r="194" spans="3:10" ht="15" x14ac:dyDescent="0.25">
      <c r="C194" s="120"/>
      <c r="I194" s="1"/>
      <c r="J194" s="90"/>
    </row>
    <row r="195" spans="3:10" ht="15" x14ac:dyDescent="0.25">
      <c r="C195" s="120"/>
      <c r="I195" s="1"/>
      <c r="J195" s="90"/>
    </row>
    <row r="196" spans="3:10" ht="15" x14ac:dyDescent="0.25">
      <c r="C196" s="120"/>
      <c r="I196" s="1"/>
      <c r="J196" s="90"/>
    </row>
    <row r="197" spans="3:10" ht="15" x14ac:dyDescent="0.25">
      <c r="C197" s="120"/>
      <c r="I197" s="1"/>
      <c r="J197" s="90"/>
    </row>
    <row r="198" spans="3:10" ht="15" x14ac:dyDescent="0.25">
      <c r="C198" s="120"/>
      <c r="I198" s="1"/>
      <c r="J198" s="90"/>
    </row>
    <row r="199" spans="3:10" ht="15" x14ac:dyDescent="0.25">
      <c r="C199" s="120"/>
      <c r="I199" s="1"/>
      <c r="J199" s="90"/>
    </row>
    <row r="200" spans="3:10" ht="15" x14ac:dyDescent="0.25">
      <c r="C200" s="120"/>
      <c r="I200" s="1"/>
      <c r="J200" s="90"/>
    </row>
    <row r="201" spans="3:10" ht="15" x14ac:dyDescent="0.25">
      <c r="C201" s="120"/>
      <c r="I201" s="1"/>
      <c r="J201" s="90"/>
    </row>
    <row r="202" spans="3:10" ht="15" x14ac:dyDescent="0.25">
      <c r="C202" s="120"/>
      <c r="I202" s="1"/>
      <c r="J202" s="90"/>
    </row>
    <row r="203" spans="3:10" ht="15" x14ac:dyDescent="0.25">
      <c r="C203" s="120"/>
      <c r="I203" s="1"/>
      <c r="J203" s="90"/>
    </row>
    <row r="204" spans="3:10" ht="15" x14ac:dyDescent="0.25">
      <c r="C204" s="120"/>
      <c r="I204" s="1"/>
      <c r="J204" s="90"/>
    </row>
    <row r="205" spans="3:10" ht="15" x14ac:dyDescent="0.25">
      <c r="C205" s="120"/>
      <c r="I205" s="1"/>
      <c r="J205" s="90"/>
    </row>
    <row r="206" spans="3:10" ht="15" x14ac:dyDescent="0.25">
      <c r="C206" s="120"/>
      <c r="I206" s="1"/>
      <c r="J206" s="90"/>
    </row>
    <row r="207" spans="3:10" ht="15" x14ac:dyDescent="0.25">
      <c r="C207" s="120"/>
      <c r="I207" s="1"/>
      <c r="J207" s="90"/>
    </row>
    <row r="208" spans="3:10" ht="15" x14ac:dyDescent="0.25">
      <c r="C208" s="120"/>
      <c r="I208" s="1"/>
      <c r="J208" s="90"/>
    </row>
    <row r="209" spans="3:10" ht="15" x14ac:dyDescent="0.25">
      <c r="C209" s="120"/>
      <c r="I209" s="1"/>
      <c r="J209" s="90"/>
    </row>
    <row r="210" spans="3:10" ht="15" x14ac:dyDescent="0.25">
      <c r="C210" s="120"/>
      <c r="I210" s="1"/>
      <c r="J210" s="90"/>
    </row>
    <row r="211" spans="3:10" ht="15" x14ac:dyDescent="0.25">
      <c r="C211" s="120"/>
      <c r="I211" s="1"/>
      <c r="J211" s="90"/>
    </row>
    <row r="212" spans="3:10" ht="15" x14ac:dyDescent="0.25">
      <c r="C212" s="120"/>
      <c r="I212" s="1"/>
      <c r="J212" s="90"/>
    </row>
    <row r="213" spans="3:10" ht="15" x14ac:dyDescent="0.25">
      <c r="C213" s="120"/>
      <c r="I213" s="1"/>
      <c r="J213" s="90"/>
    </row>
    <row r="214" spans="3:10" ht="15" x14ac:dyDescent="0.25">
      <c r="C214" s="120"/>
      <c r="I214" s="1"/>
      <c r="J214" s="90"/>
    </row>
    <row r="215" spans="3:10" ht="15" x14ac:dyDescent="0.25">
      <c r="C215" s="120"/>
      <c r="I215" s="1"/>
      <c r="J215" s="90"/>
    </row>
    <row r="216" spans="3:10" ht="15" x14ac:dyDescent="0.25">
      <c r="C216" s="120"/>
      <c r="I216" s="1"/>
      <c r="J216" s="90"/>
    </row>
    <row r="217" spans="3:10" ht="15" x14ac:dyDescent="0.25">
      <c r="C217" s="120"/>
      <c r="I217" s="1"/>
      <c r="J217" s="90"/>
    </row>
    <row r="218" spans="3:10" ht="15" x14ac:dyDescent="0.25">
      <c r="C218" s="120"/>
      <c r="I218" s="1"/>
      <c r="J218" s="90"/>
    </row>
    <row r="219" spans="3:10" ht="15" x14ac:dyDescent="0.25">
      <c r="C219" s="120"/>
      <c r="I219" s="1"/>
      <c r="J219" s="90"/>
    </row>
    <row r="220" spans="3:10" ht="15" x14ac:dyDescent="0.25">
      <c r="C220" s="120"/>
      <c r="I220" s="1"/>
      <c r="J220" s="90"/>
    </row>
    <row r="221" spans="3:10" ht="15" x14ac:dyDescent="0.25">
      <c r="C221" s="120"/>
      <c r="I221" s="1"/>
      <c r="J221" s="90"/>
    </row>
    <row r="222" spans="3:10" ht="15" x14ac:dyDescent="0.25">
      <c r="C222" s="120"/>
      <c r="I222" s="1"/>
      <c r="J222" s="90"/>
    </row>
    <row r="223" spans="3:10" ht="15" x14ac:dyDescent="0.25">
      <c r="C223" s="120"/>
      <c r="I223" s="1"/>
      <c r="J223" s="90"/>
    </row>
    <row r="224" spans="3:10" ht="15" x14ac:dyDescent="0.25">
      <c r="C224" s="120"/>
      <c r="I224" s="1"/>
      <c r="J224" s="90"/>
    </row>
    <row r="225" spans="3:10" ht="15" x14ac:dyDescent="0.25">
      <c r="C225" s="120"/>
      <c r="I225" s="1"/>
      <c r="J225" s="90"/>
    </row>
    <row r="226" spans="3:10" ht="15" x14ac:dyDescent="0.25">
      <c r="C226" s="120"/>
      <c r="I226" s="1"/>
      <c r="J226" s="90"/>
    </row>
    <row r="227" spans="3:10" ht="15" x14ac:dyDescent="0.25">
      <c r="C227" s="120"/>
      <c r="I227" s="1"/>
      <c r="J227" s="90"/>
    </row>
    <row r="228" spans="3:10" ht="15" x14ac:dyDescent="0.25">
      <c r="C228" s="120"/>
      <c r="I228" s="1"/>
      <c r="J228" s="90"/>
    </row>
    <row r="229" spans="3:10" ht="15" x14ac:dyDescent="0.25">
      <c r="C229" s="120"/>
      <c r="I229" s="1"/>
      <c r="J229" s="90"/>
    </row>
    <row r="230" spans="3:10" ht="15" x14ac:dyDescent="0.25">
      <c r="C230" s="120"/>
      <c r="I230" s="1"/>
      <c r="J230" s="90"/>
    </row>
    <row r="231" spans="3:10" ht="15" x14ac:dyDescent="0.25">
      <c r="C231" s="120"/>
      <c r="I231" s="1"/>
      <c r="J231" s="90"/>
    </row>
    <row r="232" spans="3:10" ht="15" x14ac:dyDescent="0.25">
      <c r="C232" s="120"/>
      <c r="I232" s="1"/>
      <c r="J232" s="90"/>
    </row>
    <row r="233" spans="3:10" ht="15" x14ac:dyDescent="0.25">
      <c r="C233" s="120"/>
      <c r="I233" s="1"/>
      <c r="J233" s="90"/>
    </row>
    <row r="234" spans="3:10" ht="15" x14ac:dyDescent="0.25">
      <c r="C234" s="120"/>
      <c r="I234" s="1"/>
      <c r="J234" s="90"/>
    </row>
    <row r="235" spans="3:10" ht="15" x14ac:dyDescent="0.25">
      <c r="C235" s="120"/>
      <c r="I235" s="1"/>
      <c r="J235" s="90"/>
    </row>
    <row r="236" spans="3:10" ht="15" x14ac:dyDescent="0.25">
      <c r="C236" s="120"/>
      <c r="I236" s="1"/>
      <c r="J236" s="90"/>
    </row>
    <row r="237" spans="3:10" ht="15" x14ac:dyDescent="0.25">
      <c r="C237" s="120"/>
      <c r="I237" s="1"/>
      <c r="J237" s="90"/>
    </row>
    <row r="238" spans="3:10" ht="15" x14ac:dyDescent="0.25">
      <c r="C238" s="120"/>
      <c r="I238" s="1"/>
      <c r="J238" s="90"/>
    </row>
    <row r="239" spans="3:10" ht="15" x14ac:dyDescent="0.25">
      <c r="C239" s="120"/>
      <c r="I239" s="1"/>
      <c r="J239" s="90"/>
    </row>
    <row r="240" spans="3:10" ht="15" x14ac:dyDescent="0.25">
      <c r="C240" s="120"/>
      <c r="I240" s="1"/>
      <c r="J240" s="90"/>
    </row>
    <row r="241" spans="3:10" ht="15" x14ac:dyDescent="0.25">
      <c r="C241" s="120"/>
      <c r="I241" s="1"/>
      <c r="J241" s="90"/>
    </row>
    <row r="242" spans="3:10" ht="15" x14ac:dyDescent="0.25">
      <c r="C242" s="120"/>
      <c r="I242" s="1"/>
      <c r="J242" s="90"/>
    </row>
    <row r="243" spans="3:10" ht="15" x14ac:dyDescent="0.25">
      <c r="C243" s="120"/>
      <c r="I243" s="1"/>
      <c r="J243" s="90"/>
    </row>
    <row r="244" spans="3:10" ht="15" x14ac:dyDescent="0.25">
      <c r="C244" s="120"/>
      <c r="I244" s="1"/>
      <c r="J244" s="90"/>
    </row>
    <row r="245" spans="3:10" ht="15" x14ac:dyDescent="0.25">
      <c r="C245" s="120"/>
      <c r="I245" s="1"/>
      <c r="J245" s="90"/>
    </row>
    <row r="246" spans="3:10" ht="15" x14ac:dyDescent="0.25">
      <c r="C246" s="120"/>
      <c r="I246" s="1"/>
      <c r="J246" s="90"/>
    </row>
    <row r="247" spans="3:10" ht="15" x14ac:dyDescent="0.25">
      <c r="C247" s="120"/>
      <c r="I247" s="1"/>
      <c r="J247" s="90"/>
    </row>
    <row r="248" spans="3:10" ht="15" x14ac:dyDescent="0.25">
      <c r="C248" s="120"/>
      <c r="I248" s="1"/>
      <c r="J248" s="90"/>
    </row>
    <row r="249" spans="3:10" ht="15" x14ac:dyDescent="0.25">
      <c r="C249" s="120"/>
      <c r="I249" s="1"/>
      <c r="J249" s="90"/>
    </row>
    <row r="250" spans="3:10" ht="15" x14ac:dyDescent="0.25">
      <c r="C250" s="120"/>
      <c r="I250" s="1"/>
      <c r="J250" s="90"/>
    </row>
    <row r="251" spans="3:10" ht="15" x14ac:dyDescent="0.25">
      <c r="C251" s="120"/>
      <c r="I251" s="1"/>
      <c r="J251" s="90"/>
    </row>
    <row r="252" spans="3:10" ht="15" x14ac:dyDescent="0.25">
      <c r="C252" s="120"/>
      <c r="I252" s="1"/>
      <c r="J252" s="90"/>
    </row>
    <row r="253" spans="3:10" ht="15" x14ac:dyDescent="0.25">
      <c r="C253" s="120"/>
      <c r="I253" s="1"/>
      <c r="J253" s="90"/>
    </row>
    <row r="254" spans="3:10" ht="15" x14ac:dyDescent="0.25">
      <c r="C254" s="120"/>
      <c r="I254" s="1"/>
      <c r="J254" s="90"/>
    </row>
    <row r="255" spans="3:10" ht="15" x14ac:dyDescent="0.25">
      <c r="C255" s="120"/>
      <c r="I255" s="1"/>
      <c r="J255" s="90"/>
    </row>
    <row r="256" spans="3:10" ht="15" x14ac:dyDescent="0.25">
      <c r="C256" s="120"/>
      <c r="I256" s="1"/>
      <c r="J256" s="90"/>
    </row>
    <row r="257" spans="3:10" ht="15" x14ac:dyDescent="0.25">
      <c r="C257" s="120"/>
      <c r="I257" s="1"/>
      <c r="J257" s="90"/>
    </row>
    <row r="258" spans="3:10" ht="15" x14ac:dyDescent="0.25">
      <c r="C258" s="120"/>
      <c r="I258" s="1"/>
      <c r="J258" s="90"/>
    </row>
    <row r="259" spans="3:10" ht="15" x14ac:dyDescent="0.25">
      <c r="C259" s="120"/>
      <c r="I259" s="1"/>
      <c r="J259" s="90"/>
    </row>
    <row r="260" spans="3:10" ht="15" x14ac:dyDescent="0.25">
      <c r="C260" s="120"/>
      <c r="I260" s="1"/>
      <c r="J260" s="90"/>
    </row>
    <row r="261" spans="3:10" ht="15" x14ac:dyDescent="0.25">
      <c r="C261" s="120"/>
      <c r="I261" s="1"/>
      <c r="J261" s="90"/>
    </row>
    <row r="262" spans="3:10" ht="15" x14ac:dyDescent="0.25">
      <c r="C262" s="120"/>
      <c r="I262" s="1"/>
      <c r="J262" s="90"/>
    </row>
    <row r="263" spans="3:10" ht="15" x14ac:dyDescent="0.25">
      <c r="C263" s="120"/>
      <c r="I263" s="1"/>
      <c r="J263" s="90"/>
    </row>
    <row r="264" spans="3:10" ht="15" x14ac:dyDescent="0.25">
      <c r="C264" s="120"/>
      <c r="I264" s="1"/>
      <c r="J264" s="90"/>
    </row>
    <row r="265" spans="3:10" ht="15" x14ac:dyDescent="0.25">
      <c r="C265" s="120"/>
      <c r="I265" s="1"/>
      <c r="J265" s="90"/>
    </row>
    <row r="266" spans="3:10" ht="15" x14ac:dyDescent="0.25">
      <c r="C266" s="120"/>
      <c r="I266" s="1"/>
      <c r="J266" s="90"/>
    </row>
    <row r="267" spans="3:10" ht="15" x14ac:dyDescent="0.25">
      <c r="C267" s="120"/>
      <c r="I267" s="1"/>
      <c r="J267" s="90"/>
    </row>
    <row r="268" spans="3:10" ht="15" x14ac:dyDescent="0.25">
      <c r="C268" s="120"/>
      <c r="I268" s="1"/>
      <c r="J268" s="90"/>
    </row>
    <row r="269" spans="3:10" ht="15" x14ac:dyDescent="0.25">
      <c r="C269" s="120"/>
      <c r="I269" s="1"/>
      <c r="J269" s="90"/>
    </row>
    <row r="270" spans="3:10" ht="15" x14ac:dyDescent="0.25">
      <c r="C270" s="120"/>
      <c r="I270" s="1"/>
      <c r="J270" s="90"/>
    </row>
    <row r="271" spans="3:10" ht="15" x14ac:dyDescent="0.25">
      <c r="C271" s="120"/>
      <c r="I271" s="1"/>
      <c r="J271" s="90"/>
    </row>
    <row r="272" spans="3:10" ht="15" x14ac:dyDescent="0.25">
      <c r="C272" s="120"/>
      <c r="I272" s="1"/>
      <c r="J272" s="90"/>
    </row>
    <row r="273" spans="3:10" ht="15" x14ac:dyDescent="0.25">
      <c r="C273" s="120"/>
      <c r="I273" s="1"/>
      <c r="J273" s="90"/>
    </row>
    <row r="274" spans="3:10" ht="15" x14ac:dyDescent="0.25">
      <c r="C274" s="120"/>
      <c r="I274" s="1"/>
      <c r="J274" s="90"/>
    </row>
    <row r="275" spans="3:10" ht="15" x14ac:dyDescent="0.25">
      <c r="C275" s="120"/>
      <c r="I275" s="1"/>
      <c r="J275" s="90"/>
    </row>
    <row r="276" spans="3:10" ht="15" x14ac:dyDescent="0.25">
      <c r="C276" s="120"/>
      <c r="I276" s="1"/>
      <c r="J276" s="90"/>
    </row>
    <row r="277" spans="3:10" ht="15" x14ac:dyDescent="0.25">
      <c r="C277" s="120"/>
      <c r="I277" s="1"/>
      <c r="J277" s="90"/>
    </row>
    <row r="278" spans="3:10" ht="15" x14ac:dyDescent="0.25">
      <c r="C278" s="120"/>
      <c r="I278" s="1"/>
      <c r="J278" s="90"/>
    </row>
    <row r="279" spans="3:10" ht="15" x14ac:dyDescent="0.25">
      <c r="C279" s="120"/>
      <c r="I279" s="1"/>
      <c r="J279" s="90"/>
    </row>
    <row r="280" spans="3:10" ht="15" x14ac:dyDescent="0.25">
      <c r="C280" s="120"/>
      <c r="I280" s="1"/>
      <c r="J280" s="90"/>
    </row>
    <row r="281" spans="3:10" ht="15" x14ac:dyDescent="0.25">
      <c r="C281" s="120"/>
      <c r="I281" s="1"/>
      <c r="J281" s="90"/>
    </row>
    <row r="282" spans="3:10" ht="15" x14ac:dyDescent="0.25">
      <c r="C282" s="120"/>
      <c r="I282" s="1"/>
      <c r="J282" s="90"/>
    </row>
    <row r="283" spans="3:10" ht="15" x14ac:dyDescent="0.25">
      <c r="C283" s="120"/>
      <c r="I283" s="1"/>
      <c r="J283" s="90"/>
    </row>
    <row r="284" spans="3:10" ht="15" x14ac:dyDescent="0.25">
      <c r="C284" s="120"/>
      <c r="I284" s="1"/>
      <c r="J284" s="90"/>
    </row>
    <row r="285" spans="3:10" ht="15" x14ac:dyDescent="0.25">
      <c r="C285" s="120"/>
      <c r="I285" s="1"/>
      <c r="J285" s="90"/>
    </row>
    <row r="286" spans="3:10" ht="15" x14ac:dyDescent="0.25">
      <c r="C286" s="120"/>
      <c r="I286" s="1"/>
      <c r="J286" s="90"/>
    </row>
    <row r="287" spans="3:10" ht="15" x14ac:dyDescent="0.25">
      <c r="C287" s="120"/>
      <c r="I287" s="1"/>
      <c r="J287" s="90"/>
    </row>
    <row r="288" spans="3:10" ht="15" x14ac:dyDescent="0.25">
      <c r="C288" s="120"/>
      <c r="I288" s="1"/>
      <c r="J288" s="90"/>
    </row>
    <row r="289" spans="3:10" ht="15" x14ac:dyDescent="0.25">
      <c r="C289" s="120"/>
      <c r="I289" s="1"/>
      <c r="J289" s="90"/>
    </row>
    <row r="290" spans="3:10" ht="15" x14ac:dyDescent="0.25">
      <c r="C290" s="120"/>
      <c r="I290" s="1"/>
      <c r="J290" s="90"/>
    </row>
    <row r="291" spans="3:10" ht="15" x14ac:dyDescent="0.25">
      <c r="C291" s="120"/>
      <c r="I291" s="1"/>
      <c r="J291" s="90"/>
    </row>
    <row r="292" spans="3:10" ht="15" x14ac:dyDescent="0.25">
      <c r="C292" s="120"/>
      <c r="I292" s="1"/>
      <c r="J292" s="90"/>
    </row>
    <row r="293" spans="3:10" ht="15" x14ac:dyDescent="0.25">
      <c r="C293" s="120"/>
      <c r="I293" s="1"/>
      <c r="J293" s="90"/>
    </row>
    <row r="294" spans="3:10" ht="15" x14ac:dyDescent="0.25">
      <c r="C294" s="120"/>
      <c r="I294" s="1"/>
      <c r="J294" s="90"/>
    </row>
    <row r="295" spans="3:10" ht="15" x14ac:dyDescent="0.25">
      <c r="C295" s="120"/>
      <c r="I295" s="1"/>
      <c r="J295" s="90"/>
    </row>
    <row r="296" spans="3:10" ht="15" x14ac:dyDescent="0.25">
      <c r="C296" s="120"/>
      <c r="I296" s="1"/>
      <c r="J296" s="90"/>
    </row>
    <row r="297" spans="3:10" ht="15" x14ac:dyDescent="0.25">
      <c r="C297" s="120"/>
      <c r="I297" s="1"/>
      <c r="J297" s="90"/>
    </row>
    <row r="298" spans="3:10" ht="15" x14ac:dyDescent="0.25">
      <c r="C298" s="120"/>
      <c r="I298" s="1"/>
      <c r="J298" s="90"/>
    </row>
    <row r="299" spans="3:10" ht="15" x14ac:dyDescent="0.25">
      <c r="C299" s="120"/>
      <c r="I299" s="1"/>
      <c r="J299" s="90"/>
    </row>
    <row r="300" spans="3:10" ht="15" x14ac:dyDescent="0.25">
      <c r="C300" s="120"/>
      <c r="I300" s="1"/>
      <c r="J300" s="90"/>
    </row>
    <row r="301" spans="3:10" ht="15" x14ac:dyDescent="0.25">
      <c r="C301" s="120"/>
      <c r="I301" s="1"/>
      <c r="J301" s="90"/>
    </row>
    <row r="302" spans="3:10" ht="15" x14ac:dyDescent="0.25">
      <c r="C302" s="120"/>
      <c r="I302" s="1"/>
      <c r="J302" s="90"/>
    </row>
    <row r="303" spans="3:10" ht="15" x14ac:dyDescent="0.25">
      <c r="C303" s="120"/>
      <c r="I303" s="1"/>
      <c r="J303" s="90"/>
    </row>
    <row r="304" spans="3:10" ht="15" x14ac:dyDescent="0.25">
      <c r="C304" s="120"/>
      <c r="I304" s="1"/>
      <c r="J304" s="90"/>
    </row>
    <row r="305" spans="3:10" ht="15" x14ac:dyDescent="0.25">
      <c r="C305" s="120"/>
      <c r="I305" s="1"/>
      <c r="J305" s="90"/>
    </row>
    <row r="306" spans="3:10" ht="15" x14ac:dyDescent="0.25">
      <c r="C306" s="120"/>
      <c r="I306" s="1"/>
      <c r="J306" s="90"/>
    </row>
    <row r="307" spans="3:10" ht="15" x14ac:dyDescent="0.25">
      <c r="C307" s="120"/>
      <c r="I307" s="1"/>
      <c r="J307" s="90"/>
    </row>
    <row r="308" spans="3:10" ht="15" x14ac:dyDescent="0.25">
      <c r="C308" s="120"/>
      <c r="I308" s="1"/>
      <c r="J308" s="90"/>
    </row>
    <row r="309" spans="3:10" ht="15" x14ac:dyDescent="0.25">
      <c r="C309" s="120"/>
      <c r="I309" s="1"/>
      <c r="J309" s="90"/>
    </row>
    <row r="310" spans="3:10" ht="15" x14ac:dyDescent="0.25">
      <c r="C310" s="120"/>
      <c r="I310" s="1"/>
      <c r="J310" s="90"/>
    </row>
    <row r="311" spans="3:10" ht="15" x14ac:dyDescent="0.25">
      <c r="C311" s="120"/>
      <c r="I311" s="1"/>
      <c r="J311" s="90"/>
    </row>
    <row r="312" spans="3:10" ht="15" x14ac:dyDescent="0.25">
      <c r="C312" s="120"/>
      <c r="I312" s="1"/>
      <c r="J312" s="90"/>
    </row>
    <row r="313" spans="3:10" ht="15" x14ac:dyDescent="0.25">
      <c r="C313" s="120"/>
      <c r="I313" s="1"/>
      <c r="J313" s="90"/>
    </row>
    <row r="314" spans="3:10" ht="15" x14ac:dyDescent="0.25">
      <c r="C314" s="120"/>
      <c r="I314" s="1"/>
      <c r="J314" s="90"/>
    </row>
    <row r="315" spans="3:10" ht="15" x14ac:dyDescent="0.25">
      <c r="C315" s="120"/>
      <c r="I315" s="1"/>
      <c r="J315" s="90"/>
    </row>
    <row r="316" spans="3:10" ht="15" x14ac:dyDescent="0.25">
      <c r="C316" s="120"/>
      <c r="I316" s="1"/>
      <c r="J316" s="90"/>
    </row>
    <row r="317" spans="3:10" ht="15" x14ac:dyDescent="0.25">
      <c r="C317" s="120"/>
      <c r="I317" s="1"/>
      <c r="J317" s="90"/>
    </row>
    <row r="318" spans="3:10" ht="15" x14ac:dyDescent="0.25">
      <c r="C318" s="120"/>
      <c r="I318" s="1"/>
      <c r="J318" s="90"/>
    </row>
    <row r="319" spans="3:10" ht="15" x14ac:dyDescent="0.25">
      <c r="C319" s="120"/>
      <c r="I319" s="1"/>
      <c r="J319" s="90"/>
    </row>
    <row r="320" spans="3:10" ht="15" x14ac:dyDescent="0.25">
      <c r="C320" s="120"/>
      <c r="I320" s="1"/>
      <c r="J320" s="90"/>
    </row>
    <row r="321" spans="3:10" ht="15" x14ac:dyDescent="0.25">
      <c r="C321" s="120"/>
      <c r="I321" s="1"/>
      <c r="J321" s="90"/>
    </row>
    <row r="322" spans="3:10" ht="15" x14ac:dyDescent="0.25">
      <c r="C322" s="120"/>
      <c r="I322" s="1"/>
      <c r="J322" s="90"/>
    </row>
    <row r="323" spans="3:10" ht="15" x14ac:dyDescent="0.25">
      <c r="C323" s="120"/>
      <c r="I323" s="1"/>
      <c r="J323" s="90"/>
    </row>
    <row r="324" spans="3:10" ht="15" x14ac:dyDescent="0.25">
      <c r="C324" s="120"/>
      <c r="I324" s="1"/>
      <c r="J324" s="90"/>
    </row>
    <row r="325" spans="3:10" ht="15" x14ac:dyDescent="0.25">
      <c r="C325" s="120"/>
      <c r="I325" s="1"/>
      <c r="J325" s="90"/>
    </row>
    <row r="326" spans="3:10" ht="15" x14ac:dyDescent="0.25">
      <c r="C326" s="120"/>
      <c r="I326" s="1"/>
      <c r="J326" s="90"/>
    </row>
    <row r="327" spans="3:10" ht="15" x14ac:dyDescent="0.25">
      <c r="C327" s="120"/>
      <c r="I327" s="1"/>
      <c r="J327" s="90"/>
    </row>
    <row r="328" spans="3:10" ht="15" x14ac:dyDescent="0.25">
      <c r="C328" s="120"/>
      <c r="I328" s="1"/>
      <c r="J328" s="90"/>
    </row>
    <row r="329" spans="3:10" ht="15" x14ac:dyDescent="0.25">
      <c r="C329" s="120"/>
      <c r="I329" s="1"/>
      <c r="J329" s="90"/>
    </row>
    <row r="330" spans="3:10" ht="15" x14ac:dyDescent="0.25">
      <c r="C330" s="120"/>
      <c r="I330" s="1"/>
      <c r="J330" s="90"/>
    </row>
    <row r="331" spans="3:10" ht="15" x14ac:dyDescent="0.25">
      <c r="C331" s="120"/>
      <c r="I331" s="1"/>
      <c r="J331" s="90"/>
    </row>
    <row r="332" spans="3:10" ht="15" x14ac:dyDescent="0.25">
      <c r="C332" s="120"/>
      <c r="I332" s="1"/>
      <c r="J332" s="90"/>
    </row>
    <row r="333" spans="3:10" ht="15" x14ac:dyDescent="0.25">
      <c r="C333" s="120"/>
      <c r="I333" s="1"/>
      <c r="J333" s="90"/>
    </row>
    <row r="334" spans="3:10" ht="15" x14ac:dyDescent="0.25">
      <c r="C334" s="120"/>
      <c r="I334" s="1"/>
      <c r="J334" s="90"/>
    </row>
    <row r="335" spans="3:10" ht="15" x14ac:dyDescent="0.25">
      <c r="C335" s="120"/>
      <c r="I335" s="1"/>
      <c r="J335" s="90"/>
    </row>
    <row r="336" spans="3:10" ht="15" x14ac:dyDescent="0.25">
      <c r="C336" s="120"/>
      <c r="I336" s="1"/>
      <c r="J336" s="90"/>
    </row>
    <row r="337" spans="3:10" ht="15" x14ac:dyDescent="0.25">
      <c r="C337" s="120"/>
      <c r="I337" s="1"/>
      <c r="J337" s="90"/>
    </row>
    <row r="338" spans="3:10" ht="15" x14ac:dyDescent="0.25">
      <c r="C338" s="120"/>
      <c r="I338" s="1"/>
      <c r="J338" s="90"/>
    </row>
    <row r="339" spans="3:10" ht="15" x14ac:dyDescent="0.25">
      <c r="C339" s="120"/>
      <c r="I339" s="1"/>
      <c r="J339" s="90"/>
    </row>
    <row r="340" spans="3:10" ht="15" x14ac:dyDescent="0.25">
      <c r="C340" s="120"/>
      <c r="I340" s="1"/>
      <c r="J340" s="90"/>
    </row>
    <row r="341" spans="3:10" ht="15" x14ac:dyDescent="0.25">
      <c r="C341" s="120"/>
      <c r="I341" s="1"/>
      <c r="J341" s="90"/>
    </row>
    <row r="342" spans="3:10" ht="15" x14ac:dyDescent="0.25">
      <c r="C342" s="120"/>
      <c r="I342" s="1"/>
      <c r="J342" s="90"/>
    </row>
    <row r="343" spans="3:10" ht="15" x14ac:dyDescent="0.25">
      <c r="C343" s="120"/>
      <c r="I343" s="1"/>
      <c r="J343" s="90"/>
    </row>
    <row r="344" spans="3:10" ht="15" x14ac:dyDescent="0.25">
      <c r="C344" s="120"/>
      <c r="I344" s="1"/>
      <c r="J344" s="90"/>
    </row>
    <row r="345" spans="3:10" ht="15" x14ac:dyDescent="0.25">
      <c r="C345" s="120"/>
      <c r="I345" s="1"/>
      <c r="J345" s="90"/>
    </row>
    <row r="346" spans="3:10" ht="15" x14ac:dyDescent="0.25">
      <c r="C346" s="120"/>
      <c r="I346" s="1"/>
      <c r="J346" s="90"/>
    </row>
    <row r="347" spans="3:10" ht="15" x14ac:dyDescent="0.25">
      <c r="C347" s="120"/>
      <c r="I347" s="1"/>
      <c r="J347" s="90"/>
    </row>
    <row r="348" spans="3:10" ht="15" x14ac:dyDescent="0.25">
      <c r="C348" s="120"/>
      <c r="I348" s="1"/>
      <c r="J348" s="90"/>
    </row>
    <row r="349" spans="3:10" ht="15" x14ac:dyDescent="0.25">
      <c r="C349" s="120"/>
      <c r="I349" s="1"/>
      <c r="J349" s="90"/>
    </row>
    <row r="350" spans="3:10" ht="15" x14ac:dyDescent="0.25">
      <c r="C350" s="120"/>
      <c r="I350" s="1"/>
      <c r="J350" s="90"/>
    </row>
    <row r="351" spans="3:10" ht="15" x14ac:dyDescent="0.25">
      <c r="C351" s="120"/>
      <c r="I351" s="1"/>
      <c r="J351" s="90"/>
    </row>
    <row r="352" spans="3:10" ht="15" x14ac:dyDescent="0.25">
      <c r="C352" s="120"/>
      <c r="I352" s="1"/>
      <c r="J352" s="90"/>
    </row>
    <row r="353" spans="3:10" ht="15" x14ac:dyDescent="0.25">
      <c r="C353" s="120"/>
      <c r="I353" s="1"/>
      <c r="J353" s="90"/>
    </row>
    <row r="354" spans="3:10" ht="15" x14ac:dyDescent="0.25">
      <c r="C354" s="120"/>
      <c r="I354" s="1"/>
      <c r="J354" s="90"/>
    </row>
    <row r="355" spans="3:10" ht="15" x14ac:dyDescent="0.25">
      <c r="C355" s="120"/>
      <c r="I355" s="1"/>
      <c r="J355" s="90"/>
    </row>
    <row r="356" spans="3:10" ht="15" x14ac:dyDescent="0.25">
      <c r="C356" s="120"/>
      <c r="I356" s="1"/>
      <c r="J356" s="90"/>
    </row>
    <row r="357" spans="3:10" ht="15" x14ac:dyDescent="0.25">
      <c r="C357" s="120"/>
      <c r="I357" s="1"/>
      <c r="J357" s="90"/>
    </row>
    <row r="358" spans="3:10" ht="15" x14ac:dyDescent="0.25">
      <c r="C358" s="120"/>
      <c r="I358" s="1"/>
      <c r="J358" s="90"/>
    </row>
    <row r="359" spans="3:10" ht="15" x14ac:dyDescent="0.25">
      <c r="C359" s="120"/>
      <c r="I359" s="1"/>
      <c r="J359" s="90"/>
    </row>
    <row r="360" spans="3:10" ht="15" x14ac:dyDescent="0.25">
      <c r="C360" s="120"/>
      <c r="I360" s="1"/>
      <c r="J360" s="90"/>
    </row>
    <row r="361" spans="3:10" ht="15" x14ac:dyDescent="0.25">
      <c r="C361" s="120"/>
      <c r="I361" s="1"/>
      <c r="J361" s="90"/>
    </row>
    <row r="362" spans="3:10" ht="15" x14ac:dyDescent="0.25">
      <c r="C362" s="120"/>
      <c r="I362" s="1"/>
      <c r="J362" s="90"/>
    </row>
    <row r="363" spans="3:10" ht="15" x14ac:dyDescent="0.25">
      <c r="C363" s="120"/>
      <c r="I363" s="1"/>
      <c r="J363" s="90"/>
    </row>
    <row r="364" spans="3:10" ht="15" x14ac:dyDescent="0.25">
      <c r="C364" s="120"/>
      <c r="I364" s="1"/>
      <c r="J364" s="90"/>
    </row>
    <row r="365" spans="3:10" ht="15" x14ac:dyDescent="0.25">
      <c r="C365" s="120"/>
      <c r="I365" s="1"/>
      <c r="J365" s="90"/>
    </row>
    <row r="366" spans="3:10" ht="15" x14ac:dyDescent="0.25">
      <c r="C366" s="120"/>
      <c r="I366" s="1"/>
      <c r="J366" s="90"/>
    </row>
    <row r="367" spans="3:10" ht="15" x14ac:dyDescent="0.25">
      <c r="C367" s="120"/>
      <c r="I367" s="1"/>
      <c r="J367" s="90"/>
    </row>
    <row r="368" spans="3:10" ht="15" x14ac:dyDescent="0.25">
      <c r="C368" s="120"/>
      <c r="I368" s="1"/>
      <c r="J368" s="90"/>
    </row>
    <row r="369" spans="3:10" ht="15" x14ac:dyDescent="0.25">
      <c r="C369" s="120"/>
      <c r="I369" s="1"/>
      <c r="J369" s="90"/>
    </row>
    <row r="370" spans="3:10" ht="15" x14ac:dyDescent="0.25">
      <c r="C370" s="120"/>
      <c r="I370" s="1"/>
      <c r="J370" s="90"/>
    </row>
    <row r="371" spans="3:10" ht="15" x14ac:dyDescent="0.25">
      <c r="C371" s="120"/>
      <c r="I371" s="1"/>
      <c r="J371" s="90"/>
    </row>
    <row r="372" spans="3:10" ht="15" x14ac:dyDescent="0.25">
      <c r="C372" s="120"/>
      <c r="I372" s="1"/>
      <c r="J372" s="90"/>
    </row>
    <row r="373" spans="3:10" ht="15" x14ac:dyDescent="0.25">
      <c r="C373" s="120"/>
      <c r="I373" s="1"/>
      <c r="J373" s="90"/>
    </row>
    <row r="374" spans="3:10" ht="15" x14ac:dyDescent="0.25">
      <c r="C374" s="120"/>
      <c r="I374" s="1"/>
      <c r="J374" s="90"/>
    </row>
    <row r="375" spans="3:10" ht="15" x14ac:dyDescent="0.25">
      <c r="C375" s="120"/>
      <c r="I375" s="1"/>
      <c r="J375" s="90"/>
    </row>
    <row r="376" spans="3:10" ht="15" x14ac:dyDescent="0.25">
      <c r="C376" s="120"/>
      <c r="I376" s="1"/>
      <c r="J376" s="90"/>
    </row>
    <row r="377" spans="3:10" ht="15" x14ac:dyDescent="0.25">
      <c r="C377" s="120"/>
      <c r="I377" s="1"/>
      <c r="J377" s="90"/>
    </row>
    <row r="378" spans="3:10" ht="15" x14ac:dyDescent="0.25">
      <c r="C378" s="120"/>
      <c r="I378" s="1"/>
      <c r="J378" s="90"/>
    </row>
    <row r="379" spans="3:10" ht="15" x14ac:dyDescent="0.25">
      <c r="C379" s="120"/>
      <c r="I379" s="1"/>
      <c r="J379" s="90"/>
    </row>
    <row r="380" spans="3:10" ht="15" x14ac:dyDescent="0.25">
      <c r="C380" s="120"/>
      <c r="I380" s="1"/>
      <c r="J380" s="90"/>
    </row>
    <row r="381" spans="3:10" ht="15" x14ac:dyDescent="0.25">
      <c r="C381" s="120"/>
      <c r="I381" s="1"/>
      <c r="J381" s="90"/>
    </row>
    <row r="382" spans="3:10" ht="15" x14ac:dyDescent="0.25">
      <c r="C382" s="120"/>
      <c r="I382" s="1"/>
      <c r="J382" s="90"/>
    </row>
    <row r="383" spans="3:10" ht="15" x14ac:dyDescent="0.25">
      <c r="C383" s="120"/>
      <c r="I383" s="1"/>
      <c r="J383" s="90"/>
    </row>
    <row r="384" spans="3:10" ht="15" x14ac:dyDescent="0.25">
      <c r="C384" s="120"/>
      <c r="I384" s="1"/>
      <c r="J384" s="90"/>
    </row>
    <row r="385" spans="3:10" ht="15" x14ac:dyDescent="0.25">
      <c r="C385" s="120"/>
      <c r="I385" s="1"/>
      <c r="J385" s="90"/>
    </row>
    <row r="386" spans="3:10" ht="15" x14ac:dyDescent="0.25">
      <c r="C386" s="120"/>
      <c r="I386" s="1"/>
      <c r="J386" s="90"/>
    </row>
    <row r="387" spans="3:10" ht="15" x14ac:dyDescent="0.25">
      <c r="C387" s="120"/>
      <c r="I387" s="1"/>
      <c r="J387" s="90"/>
    </row>
    <row r="388" spans="3:10" ht="15" x14ac:dyDescent="0.25">
      <c r="C388" s="120"/>
      <c r="I388" s="1"/>
      <c r="J388" s="90"/>
    </row>
    <row r="389" spans="3:10" ht="15" x14ac:dyDescent="0.25">
      <c r="C389" s="120"/>
      <c r="I389" s="1"/>
      <c r="J389" s="90"/>
    </row>
    <row r="390" spans="3:10" ht="15" x14ac:dyDescent="0.25">
      <c r="C390" s="120"/>
      <c r="I390" s="1"/>
      <c r="J390" s="90"/>
    </row>
    <row r="391" spans="3:10" ht="15" x14ac:dyDescent="0.25">
      <c r="C391" s="120"/>
      <c r="I391" s="1"/>
      <c r="J391" s="90"/>
    </row>
    <row r="392" spans="3:10" ht="15" x14ac:dyDescent="0.25">
      <c r="C392" s="120"/>
      <c r="I392" s="1"/>
      <c r="J392" s="90"/>
    </row>
    <row r="393" spans="3:10" ht="15" x14ac:dyDescent="0.25">
      <c r="C393" s="120"/>
      <c r="I393" s="1"/>
      <c r="J393" s="90"/>
    </row>
    <row r="394" spans="3:10" ht="15" x14ac:dyDescent="0.25">
      <c r="C394" s="120"/>
      <c r="I394" s="1"/>
      <c r="J394" s="90"/>
    </row>
    <row r="395" spans="3:10" ht="15" x14ac:dyDescent="0.25">
      <c r="C395" s="120"/>
      <c r="I395" s="1"/>
      <c r="J395" s="90"/>
    </row>
    <row r="396" spans="3:10" ht="15" x14ac:dyDescent="0.25">
      <c r="C396" s="120"/>
      <c r="I396" s="1"/>
      <c r="J396" s="90"/>
    </row>
    <row r="397" spans="3:10" ht="15" x14ac:dyDescent="0.25">
      <c r="C397" s="120"/>
      <c r="I397" s="1"/>
      <c r="J397" s="90"/>
    </row>
    <row r="398" spans="3:10" ht="15" x14ac:dyDescent="0.25">
      <c r="C398" s="120"/>
      <c r="I398" s="1"/>
      <c r="J398" s="90"/>
    </row>
    <row r="399" spans="3:10" ht="15" x14ac:dyDescent="0.25">
      <c r="C399" s="120"/>
      <c r="I399" s="1"/>
      <c r="J399" s="90"/>
    </row>
    <row r="400" spans="3:10" ht="15" x14ac:dyDescent="0.25">
      <c r="C400" s="120"/>
      <c r="I400" s="1"/>
      <c r="J400" s="90"/>
    </row>
    <row r="401" spans="3:10" ht="15" x14ac:dyDescent="0.25">
      <c r="C401" s="120"/>
      <c r="I401" s="1"/>
      <c r="J401" s="90"/>
    </row>
    <row r="402" spans="3:10" ht="15" x14ac:dyDescent="0.25">
      <c r="C402" s="120"/>
      <c r="I402" s="1"/>
      <c r="J402" s="90"/>
    </row>
    <row r="403" spans="3:10" ht="15" x14ac:dyDescent="0.25">
      <c r="C403" s="120"/>
      <c r="I403" s="1"/>
      <c r="J403" s="90"/>
    </row>
    <row r="404" spans="3:10" ht="15" x14ac:dyDescent="0.25">
      <c r="C404" s="120"/>
      <c r="I404" s="1"/>
      <c r="J404" s="90"/>
    </row>
    <row r="405" spans="3:10" ht="15" x14ac:dyDescent="0.25">
      <c r="C405" s="120"/>
      <c r="I405" s="1"/>
      <c r="J405" s="90"/>
    </row>
    <row r="406" spans="3:10" ht="15" x14ac:dyDescent="0.25">
      <c r="C406" s="120"/>
      <c r="I406" s="1"/>
      <c r="J406" s="90"/>
    </row>
    <row r="407" spans="3:10" ht="15" x14ac:dyDescent="0.25">
      <c r="C407" s="120"/>
      <c r="I407" s="1"/>
      <c r="J407" s="90"/>
    </row>
    <row r="408" spans="3:10" ht="15" x14ac:dyDescent="0.25">
      <c r="C408" s="120"/>
      <c r="I408" s="1"/>
      <c r="J408" s="90"/>
    </row>
    <row r="409" spans="3:10" ht="15" x14ac:dyDescent="0.25">
      <c r="C409" s="120"/>
      <c r="I409" s="1"/>
      <c r="J409" s="90"/>
    </row>
    <row r="410" spans="3:10" ht="15" x14ac:dyDescent="0.25">
      <c r="C410" s="120"/>
      <c r="I410" s="1"/>
      <c r="J410" s="90"/>
    </row>
    <row r="411" spans="3:10" ht="15" x14ac:dyDescent="0.25">
      <c r="C411" s="120"/>
      <c r="I411" s="1"/>
      <c r="J411" s="90"/>
    </row>
    <row r="412" spans="3:10" ht="15" x14ac:dyDescent="0.25">
      <c r="C412" s="120"/>
      <c r="I412" s="1"/>
      <c r="J412" s="90"/>
    </row>
    <row r="413" spans="3:10" ht="15" x14ac:dyDescent="0.25">
      <c r="C413" s="120"/>
      <c r="I413" s="1"/>
      <c r="J413" s="90"/>
    </row>
    <row r="414" spans="3:10" ht="15" x14ac:dyDescent="0.25">
      <c r="C414" s="120"/>
      <c r="I414" s="1"/>
      <c r="J414" s="90"/>
    </row>
    <row r="415" spans="3:10" ht="15" x14ac:dyDescent="0.25">
      <c r="C415" s="120"/>
      <c r="I415" s="1"/>
      <c r="J415" s="90"/>
    </row>
    <row r="416" spans="3:10" ht="15" x14ac:dyDescent="0.25">
      <c r="C416" s="120"/>
      <c r="I416" s="1"/>
      <c r="J416" s="90"/>
    </row>
    <row r="417" spans="3:10" ht="15" x14ac:dyDescent="0.25">
      <c r="C417" s="120"/>
      <c r="I417" s="1"/>
      <c r="J417" s="90"/>
    </row>
    <row r="418" spans="3:10" ht="15" x14ac:dyDescent="0.25">
      <c r="C418" s="120"/>
      <c r="I418" s="1"/>
      <c r="J418" s="90"/>
    </row>
    <row r="419" spans="3:10" ht="15" x14ac:dyDescent="0.25">
      <c r="C419" s="120"/>
      <c r="I419" s="1"/>
      <c r="J419" s="90"/>
    </row>
    <row r="420" spans="3:10" ht="15" x14ac:dyDescent="0.25">
      <c r="C420" s="120"/>
      <c r="I420" s="1"/>
      <c r="J420" s="90"/>
    </row>
    <row r="421" spans="3:10" ht="15" x14ac:dyDescent="0.25">
      <c r="C421" s="120"/>
      <c r="I421" s="1"/>
      <c r="J421" s="90"/>
    </row>
    <row r="422" spans="3:10" ht="15" x14ac:dyDescent="0.25">
      <c r="C422" s="120"/>
      <c r="I422" s="1"/>
      <c r="J422" s="90"/>
    </row>
    <row r="423" spans="3:10" ht="15" x14ac:dyDescent="0.25">
      <c r="C423" s="120"/>
      <c r="I423" s="1"/>
      <c r="J423" s="90"/>
    </row>
    <row r="424" spans="3:10" ht="15" x14ac:dyDescent="0.25">
      <c r="C424" s="120"/>
      <c r="I424" s="1"/>
      <c r="J424" s="90"/>
    </row>
    <row r="425" spans="3:10" ht="15" x14ac:dyDescent="0.25">
      <c r="C425" s="120"/>
      <c r="I425" s="1"/>
      <c r="J425" s="90"/>
    </row>
    <row r="426" spans="3:10" ht="15" x14ac:dyDescent="0.25">
      <c r="C426" s="120"/>
      <c r="I426" s="1"/>
      <c r="J426" s="90"/>
    </row>
    <row r="427" spans="3:10" ht="15" x14ac:dyDescent="0.25">
      <c r="C427" s="120"/>
      <c r="I427" s="1"/>
      <c r="J427" s="90"/>
    </row>
    <row r="428" spans="3:10" ht="15" x14ac:dyDescent="0.25">
      <c r="C428" s="120"/>
      <c r="I428" s="1"/>
      <c r="J428" s="90"/>
    </row>
    <row r="429" spans="3:10" ht="15" x14ac:dyDescent="0.25">
      <c r="C429" s="120"/>
      <c r="I429" s="1"/>
      <c r="J429" s="90"/>
    </row>
    <row r="430" spans="3:10" ht="15" x14ac:dyDescent="0.25">
      <c r="C430" s="120"/>
      <c r="I430" s="1"/>
      <c r="J430" s="90"/>
    </row>
    <row r="431" spans="3:10" ht="15" x14ac:dyDescent="0.25">
      <c r="C431" s="120"/>
      <c r="I431" s="1"/>
      <c r="J431" s="90"/>
    </row>
    <row r="432" spans="3:10" ht="15" x14ac:dyDescent="0.25">
      <c r="C432" s="120"/>
      <c r="I432" s="1"/>
      <c r="J432" s="90"/>
    </row>
    <row r="433" spans="3:10" ht="15" x14ac:dyDescent="0.25">
      <c r="C433" s="120"/>
      <c r="I433" s="1"/>
      <c r="J433" s="90"/>
    </row>
    <row r="434" spans="3:10" ht="15" x14ac:dyDescent="0.25">
      <c r="C434" s="120"/>
      <c r="I434" s="1"/>
      <c r="J434" s="90"/>
    </row>
    <row r="435" spans="3:10" ht="15" x14ac:dyDescent="0.25">
      <c r="C435" s="120"/>
      <c r="I435" s="1"/>
      <c r="J435" s="90"/>
    </row>
    <row r="436" spans="3:10" ht="15" x14ac:dyDescent="0.25">
      <c r="C436" s="120"/>
      <c r="I436" s="1"/>
      <c r="J436" s="90"/>
    </row>
    <row r="437" spans="3:10" ht="15" x14ac:dyDescent="0.25">
      <c r="C437" s="120"/>
      <c r="I437" s="1"/>
      <c r="J437" s="90"/>
    </row>
    <row r="438" spans="3:10" ht="15" x14ac:dyDescent="0.25">
      <c r="C438" s="120"/>
      <c r="I438" s="1"/>
      <c r="J438" s="90"/>
    </row>
    <row r="439" spans="3:10" ht="15" x14ac:dyDescent="0.25">
      <c r="C439" s="120"/>
      <c r="I439" s="1"/>
      <c r="J439" s="90"/>
    </row>
    <row r="440" spans="3:10" ht="15" x14ac:dyDescent="0.25">
      <c r="C440" s="120"/>
      <c r="I440" s="1"/>
      <c r="J440" s="90"/>
    </row>
    <row r="441" spans="3:10" ht="15" x14ac:dyDescent="0.25">
      <c r="C441" s="120"/>
      <c r="I441" s="1"/>
      <c r="J441" s="90"/>
    </row>
    <row r="442" spans="3:10" ht="15" x14ac:dyDescent="0.25">
      <c r="C442" s="120"/>
      <c r="I442" s="1"/>
      <c r="J442" s="90"/>
    </row>
    <row r="443" spans="3:10" ht="15" x14ac:dyDescent="0.25">
      <c r="C443" s="120"/>
      <c r="I443" s="1"/>
      <c r="J443" s="90"/>
    </row>
    <row r="444" spans="3:10" ht="15" x14ac:dyDescent="0.25">
      <c r="C444" s="120"/>
      <c r="I444" s="1"/>
      <c r="J444" s="90"/>
    </row>
    <row r="445" spans="3:10" ht="15" x14ac:dyDescent="0.25">
      <c r="C445" s="120"/>
      <c r="I445" s="1"/>
      <c r="J445" s="90"/>
    </row>
    <row r="446" spans="3:10" ht="15" x14ac:dyDescent="0.25">
      <c r="C446" s="120"/>
      <c r="I446" s="1"/>
      <c r="J446" s="90"/>
    </row>
    <row r="447" spans="3:10" ht="15" x14ac:dyDescent="0.25">
      <c r="C447" s="120"/>
      <c r="I447" s="1"/>
      <c r="J447" s="90"/>
    </row>
    <row r="448" spans="3:10" ht="15" x14ac:dyDescent="0.25">
      <c r="C448" s="120"/>
      <c r="I448" s="1"/>
      <c r="J448" s="90"/>
    </row>
    <row r="449" spans="3:10" ht="15" x14ac:dyDescent="0.25">
      <c r="C449" s="120"/>
      <c r="I449" s="1"/>
      <c r="J449" s="90"/>
    </row>
    <row r="450" spans="3:10" ht="15" x14ac:dyDescent="0.25">
      <c r="C450" s="120"/>
      <c r="I450" s="1"/>
      <c r="J450" s="90"/>
    </row>
    <row r="451" spans="3:10" ht="15" x14ac:dyDescent="0.25">
      <c r="C451" s="120"/>
      <c r="I451" s="1"/>
      <c r="J451" s="90"/>
    </row>
    <row r="452" spans="3:10" ht="15" x14ac:dyDescent="0.25">
      <c r="C452" s="120"/>
      <c r="I452" s="1"/>
      <c r="J452" s="90"/>
    </row>
    <row r="453" spans="3:10" ht="15" x14ac:dyDescent="0.25">
      <c r="C453" s="120"/>
      <c r="I453" s="1"/>
      <c r="J453" s="90"/>
    </row>
    <row r="454" spans="3:10" ht="15" x14ac:dyDescent="0.25">
      <c r="C454" s="120"/>
      <c r="I454" s="1"/>
      <c r="J454" s="90"/>
    </row>
    <row r="455" spans="3:10" ht="15" x14ac:dyDescent="0.25">
      <c r="C455" s="120"/>
      <c r="I455" s="1"/>
      <c r="J455" s="90"/>
    </row>
    <row r="456" spans="3:10" ht="15" x14ac:dyDescent="0.25">
      <c r="C456" s="120"/>
      <c r="I456" s="1"/>
      <c r="J456" s="90"/>
    </row>
    <row r="457" spans="3:10" ht="15" x14ac:dyDescent="0.25">
      <c r="C457" s="120"/>
      <c r="I457" s="1"/>
      <c r="J457" s="90"/>
    </row>
    <row r="458" spans="3:10" ht="15" x14ac:dyDescent="0.25">
      <c r="C458" s="120"/>
      <c r="I458" s="1"/>
      <c r="J458" s="90"/>
    </row>
    <row r="459" spans="3:10" ht="15" x14ac:dyDescent="0.25">
      <c r="C459" s="120"/>
      <c r="I459" s="1"/>
      <c r="J459" s="90"/>
    </row>
    <row r="460" spans="3:10" ht="15" x14ac:dyDescent="0.25">
      <c r="C460" s="120"/>
      <c r="I460" s="1"/>
      <c r="J460" s="90"/>
    </row>
    <row r="461" spans="3:10" ht="15" x14ac:dyDescent="0.25">
      <c r="C461" s="120"/>
      <c r="I461" s="1"/>
      <c r="J461" s="90"/>
    </row>
    <row r="462" spans="3:10" ht="15" x14ac:dyDescent="0.25">
      <c r="C462" s="120"/>
      <c r="I462" s="1"/>
      <c r="J462" s="90"/>
    </row>
    <row r="463" spans="3:10" ht="15" x14ac:dyDescent="0.25">
      <c r="C463" s="120"/>
      <c r="I463" s="1"/>
      <c r="J463" s="90"/>
    </row>
    <row r="464" spans="3:10" ht="15" x14ac:dyDescent="0.25">
      <c r="C464" s="120"/>
      <c r="I464" s="1"/>
      <c r="J464" s="90"/>
    </row>
    <row r="465" spans="3:10" ht="15" x14ac:dyDescent="0.25">
      <c r="C465" s="120"/>
      <c r="I465" s="1"/>
      <c r="J465" s="90"/>
    </row>
    <row r="466" spans="3:10" ht="15" x14ac:dyDescent="0.25">
      <c r="C466" s="120"/>
      <c r="I466" s="1"/>
      <c r="J466" s="90"/>
    </row>
    <row r="467" spans="3:10" ht="15" x14ac:dyDescent="0.25">
      <c r="C467" s="120"/>
      <c r="I467" s="1"/>
      <c r="J467" s="90"/>
    </row>
    <row r="468" spans="3:10" ht="15" x14ac:dyDescent="0.25">
      <c r="C468" s="120"/>
      <c r="I468" s="1"/>
      <c r="J468" s="90"/>
    </row>
    <row r="469" spans="3:10" ht="15" x14ac:dyDescent="0.25">
      <c r="C469" s="120"/>
      <c r="I469" s="1"/>
      <c r="J469" s="90"/>
    </row>
    <row r="470" spans="3:10" ht="15" x14ac:dyDescent="0.25">
      <c r="C470" s="120"/>
      <c r="I470" s="1"/>
      <c r="J470" s="90"/>
    </row>
    <row r="471" spans="3:10" ht="15" x14ac:dyDescent="0.25">
      <c r="C471" s="120"/>
      <c r="I471" s="1"/>
      <c r="J471" s="90"/>
    </row>
    <row r="472" spans="3:10" ht="15" x14ac:dyDescent="0.25">
      <c r="C472" s="120"/>
      <c r="I472" s="1"/>
      <c r="J472" s="90"/>
    </row>
    <row r="473" spans="3:10" ht="15" x14ac:dyDescent="0.25">
      <c r="C473" s="120"/>
      <c r="I473" s="1"/>
      <c r="J473" s="90"/>
    </row>
    <row r="474" spans="3:10" ht="15" x14ac:dyDescent="0.25">
      <c r="C474" s="120"/>
      <c r="I474" s="1"/>
      <c r="J474" s="90"/>
    </row>
    <row r="475" spans="3:10" ht="15" x14ac:dyDescent="0.25">
      <c r="C475" s="120"/>
      <c r="I475" s="1"/>
      <c r="J475" s="90"/>
    </row>
    <row r="476" spans="3:10" ht="15" x14ac:dyDescent="0.25">
      <c r="C476" s="120"/>
      <c r="I476" s="1"/>
      <c r="J476" s="90"/>
    </row>
    <row r="477" spans="3:10" ht="15" x14ac:dyDescent="0.25">
      <c r="C477" s="120"/>
      <c r="I477" s="1"/>
      <c r="J477" s="90"/>
    </row>
    <row r="478" spans="3:10" ht="15" x14ac:dyDescent="0.25">
      <c r="C478" s="120"/>
      <c r="I478" s="1"/>
      <c r="J478" s="90"/>
    </row>
    <row r="479" spans="3:10" ht="15" x14ac:dyDescent="0.25">
      <c r="C479" s="120"/>
      <c r="I479" s="1"/>
      <c r="J479" s="90"/>
    </row>
    <row r="480" spans="3:10" ht="15" x14ac:dyDescent="0.25">
      <c r="C480" s="120"/>
      <c r="I480" s="1"/>
      <c r="J480" s="90"/>
    </row>
    <row r="481" spans="3:10" ht="15" x14ac:dyDescent="0.25">
      <c r="C481" s="120"/>
      <c r="I481" s="1"/>
      <c r="J481" s="90"/>
    </row>
    <row r="482" spans="3:10" ht="15" x14ac:dyDescent="0.25">
      <c r="C482" s="120"/>
      <c r="I482" s="1"/>
      <c r="J482" s="90"/>
    </row>
    <row r="483" spans="3:10" ht="15" x14ac:dyDescent="0.25">
      <c r="C483" s="120"/>
      <c r="I483" s="1"/>
      <c r="J483" s="90"/>
    </row>
    <row r="484" spans="3:10" ht="15" x14ac:dyDescent="0.25">
      <c r="C484" s="120"/>
      <c r="I484" s="1"/>
      <c r="J484" s="90"/>
    </row>
    <row r="485" spans="3:10" ht="15" x14ac:dyDescent="0.25">
      <c r="C485" s="120"/>
      <c r="I485" s="1"/>
      <c r="J485" s="90"/>
    </row>
    <row r="486" spans="3:10" ht="15" x14ac:dyDescent="0.25">
      <c r="C486" s="120"/>
      <c r="I486" s="1"/>
      <c r="J486" s="90"/>
    </row>
    <row r="487" spans="3:10" ht="15" x14ac:dyDescent="0.25">
      <c r="C487" s="120"/>
      <c r="I487" s="1"/>
      <c r="J487" s="90"/>
    </row>
    <row r="488" spans="3:10" ht="15" x14ac:dyDescent="0.25">
      <c r="C488" s="120"/>
      <c r="I488" s="1"/>
      <c r="J488" s="90"/>
    </row>
    <row r="489" spans="3:10" ht="15" x14ac:dyDescent="0.25">
      <c r="C489" s="120"/>
      <c r="I489" s="1"/>
      <c r="J489" s="90"/>
    </row>
    <row r="490" spans="3:10" ht="15" x14ac:dyDescent="0.25">
      <c r="C490" s="120"/>
      <c r="I490" s="1"/>
      <c r="J490" s="90"/>
    </row>
    <row r="491" spans="3:10" ht="15" x14ac:dyDescent="0.25">
      <c r="C491" s="120"/>
      <c r="I491" s="1"/>
      <c r="J491" s="90"/>
    </row>
    <row r="492" spans="3:10" ht="15" x14ac:dyDescent="0.25">
      <c r="C492" s="120"/>
      <c r="I492" s="1"/>
      <c r="J492" s="90"/>
    </row>
    <row r="493" spans="3:10" ht="15" x14ac:dyDescent="0.25">
      <c r="C493" s="120"/>
      <c r="I493" s="1"/>
      <c r="J493" s="90"/>
    </row>
    <row r="494" spans="3:10" ht="15" x14ac:dyDescent="0.25">
      <c r="C494" s="120"/>
      <c r="I494" s="1"/>
      <c r="J494" s="90"/>
    </row>
    <row r="495" spans="3:10" ht="15" x14ac:dyDescent="0.25">
      <c r="C495" s="120"/>
      <c r="I495" s="1"/>
      <c r="J495" s="90"/>
    </row>
    <row r="496" spans="3:10" ht="15" x14ac:dyDescent="0.25">
      <c r="C496" s="120"/>
      <c r="I496" s="1"/>
      <c r="J496" s="90"/>
    </row>
    <row r="497" spans="3:10" ht="15" x14ac:dyDescent="0.25">
      <c r="C497" s="120"/>
      <c r="I497" s="1"/>
      <c r="J497" s="90"/>
    </row>
    <row r="498" spans="3:10" ht="15" x14ac:dyDescent="0.25">
      <c r="C498" s="120"/>
      <c r="I498" s="1"/>
      <c r="J498" s="90"/>
    </row>
    <row r="499" spans="3:10" ht="15" x14ac:dyDescent="0.25">
      <c r="C499" s="120"/>
      <c r="I499" s="1"/>
      <c r="J499" s="90"/>
    </row>
    <row r="500" spans="3:10" ht="15" x14ac:dyDescent="0.25">
      <c r="C500" s="120"/>
      <c r="I500" s="1"/>
      <c r="J500" s="90"/>
    </row>
    <row r="501" spans="3:10" ht="15" x14ac:dyDescent="0.25">
      <c r="C501" s="120"/>
      <c r="I501" s="1"/>
      <c r="J501" s="90"/>
    </row>
    <row r="502" spans="3:10" ht="15" x14ac:dyDescent="0.25">
      <c r="C502" s="120"/>
      <c r="I502" s="1"/>
      <c r="J502" s="90"/>
    </row>
    <row r="503" spans="3:10" ht="15" x14ac:dyDescent="0.25">
      <c r="C503" s="120"/>
      <c r="I503" s="1"/>
      <c r="J503" s="90"/>
    </row>
    <row r="504" spans="3:10" ht="15" x14ac:dyDescent="0.25">
      <c r="C504" s="120"/>
      <c r="I504" s="1"/>
      <c r="J504" s="90"/>
    </row>
    <row r="505" spans="3:10" ht="15" x14ac:dyDescent="0.25">
      <c r="C505" s="120"/>
      <c r="I505" s="1"/>
      <c r="J505" s="90"/>
    </row>
    <row r="506" spans="3:10" ht="15" x14ac:dyDescent="0.25">
      <c r="C506" s="120"/>
      <c r="I506" s="1"/>
      <c r="J506" s="90"/>
    </row>
    <row r="507" spans="3:10" ht="15" x14ac:dyDescent="0.25">
      <c r="C507" s="120"/>
      <c r="I507" s="1"/>
      <c r="J507" s="90"/>
    </row>
    <row r="508" spans="3:10" ht="15" x14ac:dyDescent="0.25">
      <c r="C508" s="120"/>
      <c r="I508" s="1"/>
      <c r="J508" s="90"/>
    </row>
    <row r="509" spans="3:10" ht="15" x14ac:dyDescent="0.25">
      <c r="C509" s="120"/>
      <c r="I509" s="1"/>
      <c r="J509" s="90"/>
    </row>
    <row r="510" spans="3:10" ht="15" x14ac:dyDescent="0.25">
      <c r="C510" s="120"/>
      <c r="I510" s="1"/>
      <c r="J510" s="90"/>
    </row>
    <row r="511" spans="3:10" ht="15" x14ac:dyDescent="0.25">
      <c r="C511" s="120"/>
      <c r="I511" s="1"/>
      <c r="J511" s="90"/>
    </row>
    <row r="512" spans="3:10" ht="15" x14ac:dyDescent="0.25">
      <c r="C512" s="120"/>
      <c r="I512" s="1"/>
      <c r="J512" s="90"/>
    </row>
    <row r="513" spans="3:10" ht="15" x14ac:dyDescent="0.25">
      <c r="C513" s="120"/>
      <c r="I513" s="1"/>
      <c r="J513" s="90"/>
    </row>
    <row r="514" spans="3:10" ht="15" x14ac:dyDescent="0.25">
      <c r="C514" s="120"/>
      <c r="I514" s="1"/>
      <c r="J514" s="90"/>
    </row>
    <row r="515" spans="3:10" ht="15" x14ac:dyDescent="0.25">
      <c r="C515" s="120"/>
      <c r="I515" s="1"/>
      <c r="J515" s="90"/>
    </row>
    <row r="516" spans="3:10" ht="15" x14ac:dyDescent="0.25">
      <c r="C516" s="120"/>
      <c r="I516" s="1"/>
      <c r="J516" s="90"/>
    </row>
    <row r="517" spans="3:10" ht="15" x14ac:dyDescent="0.25">
      <c r="C517" s="120"/>
      <c r="I517" s="1"/>
      <c r="J517" s="90"/>
    </row>
    <row r="518" spans="3:10" ht="15" x14ac:dyDescent="0.25">
      <c r="C518" s="120"/>
      <c r="I518" s="1"/>
      <c r="J518" s="90"/>
    </row>
    <row r="519" spans="3:10" ht="15" x14ac:dyDescent="0.25">
      <c r="C519" s="120"/>
      <c r="I519" s="1"/>
      <c r="J519" s="90"/>
    </row>
    <row r="520" spans="3:10" ht="15" x14ac:dyDescent="0.25">
      <c r="C520" s="120"/>
      <c r="I520" s="1"/>
      <c r="J520" s="90"/>
    </row>
    <row r="521" spans="3:10" ht="15" x14ac:dyDescent="0.25">
      <c r="C521" s="120"/>
      <c r="I521" s="1"/>
      <c r="J521" s="90"/>
    </row>
    <row r="522" spans="3:10" ht="15" x14ac:dyDescent="0.25">
      <c r="C522" s="120"/>
      <c r="I522" s="1"/>
      <c r="J522" s="90"/>
    </row>
    <row r="523" spans="3:10" ht="15" x14ac:dyDescent="0.25">
      <c r="C523" s="120"/>
      <c r="I523" s="1"/>
      <c r="J523" s="90"/>
    </row>
    <row r="524" spans="3:10" ht="15" x14ac:dyDescent="0.25">
      <c r="C524" s="120"/>
      <c r="I524" s="1"/>
      <c r="J524" s="90"/>
    </row>
    <row r="525" spans="3:10" ht="15" x14ac:dyDescent="0.25">
      <c r="C525" s="120"/>
      <c r="I525" s="1"/>
      <c r="J525" s="90"/>
    </row>
    <row r="526" spans="3:10" ht="15" x14ac:dyDescent="0.25">
      <c r="C526" s="120"/>
      <c r="I526" s="1"/>
      <c r="J526" s="90"/>
    </row>
    <row r="527" spans="3:10" ht="15" x14ac:dyDescent="0.25">
      <c r="C527" s="120"/>
      <c r="I527" s="1"/>
      <c r="J527" s="90"/>
    </row>
    <row r="528" spans="3:10" ht="15" x14ac:dyDescent="0.25">
      <c r="C528" s="120"/>
      <c r="I528" s="1"/>
      <c r="J528" s="90"/>
    </row>
    <row r="529" spans="3:10" ht="15" x14ac:dyDescent="0.25">
      <c r="C529" s="120"/>
      <c r="I529" s="1"/>
      <c r="J529" s="90"/>
    </row>
    <row r="530" spans="3:10" ht="15" x14ac:dyDescent="0.25">
      <c r="C530" s="120"/>
      <c r="I530" s="1"/>
      <c r="J530" s="90"/>
    </row>
    <row r="531" spans="3:10" ht="15" x14ac:dyDescent="0.25">
      <c r="C531" s="120"/>
      <c r="I531" s="1"/>
      <c r="J531" s="90"/>
    </row>
    <row r="532" spans="3:10" ht="15" x14ac:dyDescent="0.25">
      <c r="C532" s="120"/>
      <c r="I532" s="1"/>
      <c r="J532" s="90"/>
    </row>
    <row r="533" spans="3:10" ht="15" x14ac:dyDescent="0.25">
      <c r="C533" s="120"/>
      <c r="I533" s="1"/>
      <c r="J533" s="90"/>
    </row>
    <row r="534" spans="3:10" ht="15" x14ac:dyDescent="0.25">
      <c r="C534" s="120"/>
      <c r="I534" s="1"/>
      <c r="J534" s="90"/>
    </row>
    <row r="535" spans="3:10" ht="15" x14ac:dyDescent="0.25">
      <c r="C535" s="120"/>
      <c r="I535" s="1"/>
      <c r="J535" s="90"/>
    </row>
    <row r="536" spans="3:10" ht="15" x14ac:dyDescent="0.25">
      <c r="C536" s="120"/>
      <c r="I536" s="1"/>
      <c r="J536" s="90"/>
    </row>
    <row r="537" spans="3:10" ht="15" x14ac:dyDescent="0.25">
      <c r="C537" s="120"/>
      <c r="I537" s="1"/>
      <c r="J537" s="90"/>
    </row>
    <row r="538" spans="3:10" ht="15" x14ac:dyDescent="0.25">
      <c r="C538" s="120"/>
      <c r="I538" s="1"/>
      <c r="J538" s="90"/>
    </row>
    <row r="539" spans="3:10" ht="15" x14ac:dyDescent="0.25">
      <c r="C539" s="120"/>
      <c r="I539" s="1"/>
      <c r="J539" s="90"/>
    </row>
    <row r="540" spans="3:10" ht="15" x14ac:dyDescent="0.25">
      <c r="C540" s="120"/>
      <c r="I540" s="1"/>
      <c r="J540" s="90"/>
    </row>
    <row r="541" spans="3:10" ht="15" x14ac:dyDescent="0.25">
      <c r="C541" s="120"/>
      <c r="I541" s="1"/>
      <c r="J541" s="90"/>
    </row>
    <row r="542" spans="3:10" ht="15" x14ac:dyDescent="0.25">
      <c r="C542" s="120"/>
      <c r="I542" s="1"/>
      <c r="J542" s="90"/>
    </row>
    <row r="543" spans="3:10" ht="15" x14ac:dyDescent="0.25">
      <c r="C543" s="120"/>
      <c r="I543" s="1"/>
      <c r="J543" s="90"/>
    </row>
    <row r="544" spans="3:10" ht="15" x14ac:dyDescent="0.25">
      <c r="C544" s="120"/>
      <c r="I544" s="1"/>
      <c r="J544" s="90"/>
    </row>
    <row r="545" spans="3:10" ht="15" x14ac:dyDescent="0.25">
      <c r="C545" s="120"/>
      <c r="I545" s="1"/>
      <c r="J545" s="90"/>
    </row>
    <row r="546" spans="3:10" ht="15" x14ac:dyDescent="0.25">
      <c r="C546" s="120"/>
      <c r="I546" s="1"/>
      <c r="J546" s="90"/>
    </row>
    <row r="547" spans="3:10" ht="15" x14ac:dyDescent="0.25">
      <c r="C547" s="120"/>
      <c r="I547" s="1"/>
      <c r="J547" s="90"/>
    </row>
    <row r="548" spans="3:10" ht="15" x14ac:dyDescent="0.25">
      <c r="C548" s="120"/>
      <c r="I548" s="1"/>
      <c r="J548" s="90"/>
    </row>
    <row r="549" spans="3:10" ht="15" x14ac:dyDescent="0.25">
      <c r="C549" s="120"/>
      <c r="I549" s="1"/>
      <c r="J549" s="90"/>
    </row>
    <row r="550" spans="3:10" ht="15" x14ac:dyDescent="0.25">
      <c r="C550" s="120"/>
      <c r="I550" s="1"/>
      <c r="J550" s="90"/>
    </row>
    <row r="551" spans="3:10" ht="15" x14ac:dyDescent="0.25">
      <c r="C551" s="120"/>
      <c r="I551" s="1"/>
      <c r="J551" s="90"/>
    </row>
    <row r="552" spans="3:10" ht="15" x14ac:dyDescent="0.25">
      <c r="C552" s="120"/>
      <c r="I552" s="1"/>
      <c r="J552" s="90"/>
    </row>
    <row r="553" spans="3:10" ht="15" x14ac:dyDescent="0.25">
      <c r="C553" s="120"/>
      <c r="I553" s="1"/>
      <c r="J553" s="90"/>
    </row>
    <row r="554" spans="3:10" ht="15" x14ac:dyDescent="0.25">
      <c r="C554" s="120"/>
      <c r="I554" s="1"/>
      <c r="J554" s="90"/>
    </row>
    <row r="555" spans="3:10" ht="15" x14ac:dyDescent="0.25">
      <c r="C555" s="120"/>
      <c r="I555" s="1"/>
      <c r="J555" s="90"/>
    </row>
    <row r="556" spans="3:10" ht="15" x14ac:dyDescent="0.25">
      <c r="C556" s="120"/>
      <c r="I556" s="1"/>
      <c r="J556" s="90"/>
    </row>
    <row r="557" spans="3:10" ht="15" x14ac:dyDescent="0.25">
      <c r="C557" s="120"/>
      <c r="I557" s="1"/>
      <c r="J557" s="90"/>
    </row>
    <row r="558" spans="3:10" ht="15" x14ac:dyDescent="0.25">
      <c r="C558" s="120"/>
      <c r="I558" s="1"/>
      <c r="J558" s="90"/>
    </row>
    <row r="559" spans="3:10" ht="15" x14ac:dyDescent="0.25">
      <c r="C559" s="120"/>
      <c r="I559" s="1"/>
      <c r="J559" s="90"/>
    </row>
    <row r="560" spans="3:10" ht="15" x14ac:dyDescent="0.25">
      <c r="C560" s="120"/>
      <c r="I560" s="1"/>
      <c r="J560" s="90"/>
    </row>
    <row r="561" spans="3:10" ht="15" x14ac:dyDescent="0.25">
      <c r="C561" s="120"/>
      <c r="I561" s="1"/>
      <c r="J561" s="90"/>
    </row>
    <row r="562" spans="3:10" ht="15" x14ac:dyDescent="0.25">
      <c r="C562" s="120"/>
      <c r="I562" s="1"/>
      <c r="J562" s="90"/>
    </row>
    <row r="563" spans="3:10" ht="15" x14ac:dyDescent="0.25">
      <c r="C563" s="120"/>
      <c r="I563" s="1"/>
      <c r="J563" s="90"/>
    </row>
    <row r="564" spans="3:10" ht="15" x14ac:dyDescent="0.25">
      <c r="C564" s="120"/>
      <c r="I564" s="1"/>
      <c r="J564" s="90"/>
    </row>
    <row r="565" spans="3:10" ht="15" x14ac:dyDescent="0.25">
      <c r="C565" s="120"/>
      <c r="I565" s="1"/>
      <c r="J565" s="90"/>
    </row>
    <row r="566" spans="3:10" ht="15" x14ac:dyDescent="0.25">
      <c r="C566" s="120"/>
      <c r="I566" s="1"/>
      <c r="J566" s="90"/>
    </row>
    <row r="567" spans="3:10" ht="15" x14ac:dyDescent="0.25">
      <c r="C567" s="120"/>
      <c r="I567" s="1"/>
      <c r="J567" s="90"/>
    </row>
    <row r="568" spans="3:10" ht="15" x14ac:dyDescent="0.25">
      <c r="C568" s="120"/>
      <c r="I568" s="1"/>
      <c r="J568" s="90"/>
    </row>
    <row r="569" spans="3:10" ht="15" x14ac:dyDescent="0.25">
      <c r="C569" s="120"/>
      <c r="I569" s="1"/>
      <c r="J569" s="90"/>
    </row>
    <row r="570" spans="3:10" ht="15" x14ac:dyDescent="0.25">
      <c r="C570" s="120"/>
      <c r="I570" s="1"/>
      <c r="J570" s="90"/>
    </row>
    <row r="571" spans="3:10" ht="15" x14ac:dyDescent="0.25">
      <c r="C571" s="120"/>
      <c r="I571" s="1"/>
      <c r="J571" s="90"/>
    </row>
    <row r="572" spans="3:10" ht="15" x14ac:dyDescent="0.25">
      <c r="C572" s="120"/>
      <c r="I572" s="1"/>
      <c r="J572" s="90"/>
    </row>
    <row r="573" spans="3:10" ht="15" x14ac:dyDescent="0.25">
      <c r="C573" s="120"/>
      <c r="I573" s="1"/>
      <c r="J573" s="90"/>
    </row>
    <row r="574" spans="3:10" ht="15" x14ac:dyDescent="0.25">
      <c r="C574" s="120"/>
      <c r="I574" s="1"/>
      <c r="J574" s="90"/>
    </row>
    <row r="575" spans="3:10" ht="15" x14ac:dyDescent="0.25">
      <c r="C575" s="120"/>
      <c r="I575" s="1"/>
      <c r="J575" s="90"/>
    </row>
    <row r="576" spans="3:10" ht="15" x14ac:dyDescent="0.25">
      <c r="C576" s="120"/>
      <c r="I576" s="1"/>
      <c r="J576" s="90"/>
    </row>
    <row r="577" spans="3:10" ht="15" x14ac:dyDescent="0.25">
      <c r="C577" s="120"/>
      <c r="I577" s="1"/>
      <c r="J577" s="90"/>
    </row>
    <row r="578" spans="3:10" ht="15" x14ac:dyDescent="0.25">
      <c r="C578" s="120"/>
      <c r="I578" s="1"/>
      <c r="J578" s="90"/>
    </row>
    <row r="579" spans="3:10" ht="15" x14ac:dyDescent="0.25">
      <c r="C579" s="120"/>
      <c r="I579" s="1"/>
      <c r="J579" s="90"/>
    </row>
    <row r="580" spans="3:10" ht="15" x14ac:dyDescent="0.25">
      <c r="C580" s="120"/>
      <c r="I580" s="1"/>
      <c r="J580" s="90"/>
    </row>
    <row r="581" spans="3:10" ht="15" x14ac:dyDescent="0.25">
      <c r="C581" s="120"/>
      <c r="I581" s="1"/>
      <c r="J581" s="90"/>
    </row>
    <row r="582" spans="3:10" ht="15" x14ac:dyDescent="0.25">
      <c r="C582" s="120"/>
      <c r="I582" s="1"/>
      <c r="J582" s="90"/>
    </row>
    <row r="583" spans="3:10" ht="15" x14ac:dyDescent="0.25">
      <c r="C583" s="120"/>
      <c r="I583" s="1"/>
      <c r="J583" s="90"/>
    </row>
    <row r="584" spans="3:10" ht="15" x14ac:dyDescent="0.25">
      <c r="C584" s="120"/>
      <c r="I584" s="1"/>
      <c r="J584" s="90"/>
    </row>
    <row r="585" spans="3:10" ht="15" x14ac:dyDescent="0.25">
      <c r="C585" s="120"/>
      <c r="I585" s="1"/>
      <c r="J585" s="90"/>
    </row>
    <row r="586" spans="3:10" ht="15" x14ac:dyDescent="0.25">
      <c r="C586" s="120"/>
      <c r="I586" s="1"/>
      <c r="J586" s="90"/>
    </row>
    <row r="587" spans="3:10" ht="15" x14ac:dyDescent="0.25">
      <c r="C587" s="120"/>
      <c r="I587" s="1"/>
      <c r="J587" s="90"/>
    </row>
    <row r="588" spans="3:10" ht="15" x14ac:dyDescent="0.25">
      <c r="C588" s="120"/>
      <c r="I588" s="1"/>
      <c r="J588" s="90"/>
    </row>
    <row r="589" spans="3:10" ht="15" x14ac:dyDescent="0.25">
      <c r="C589" s="120"/>
      <c r="I589" s="1"/>
      <c r="J589" s="90"/>
    </row>
    <row r="590" spans="3:10" ht="15" x14ac:dyDescent="0.25">
      <c r="C590" s="120"/>
      <c r="I590" s="1"/>
      <c r="J590" s="90"/>
    </row>
    <row r="591" spans="3:10" ht="15" x14ac:dyDescent="0.25">
      <c r="C591" s="120"/>
      <c r="I591" s="1"/>
      <c r="J591" s="90"/>
    </row>
    <row r="592" spans="3:10" ht="15" x14ac:dyDescent="0.25">
      <c r="C592" s="120"/>
      <c r="I592" s="1"/>
      <c r="J592" s="90"/>
    </row>
    <row r="593" spans="3:10" ht="15" x14ac:dyDescent="0.25">
      <c r="C593" s="120"/>
      <c r="I593" s="1"/>
      <c r="J593" s="90"/>
    </row>
    <row r="594" spans="3:10" ht="15" x14ac:dyDescent="0.25">
      <c r="C594" s="120"/>
      <c r="I594" s="1"/>
      <c r="J594" s="90"/>
    </row>
    <row r="595" spans="3:10" ht="15" x14ac:dyDescent="0.25">
      <c r="C595" s="120"/>
      <c r="I595" s="1"/>
      <c r="J595" s="90"/>
    </row>
    <row r="596" spans="3:10" ht="15" x14ac:dyDescent="0.25">
      <c r="C596" s="120"/>
      <c r="I596" s="1"/>
      <c r="J596" s="90"/>
    </row>
    <row r="597" spans="3:10" ht="15" x14ac:dyDescent="0.25">
      <c r="C597" s="120"/>
      <c r="I597" s="1"/>
      <c r="J597" s="90"/>
    </row>
    <row r="598" spans="3:10" ht="15" x14ac:dyDescent="0.25">
      <c r="C598" s="120"/>
      <c r="I598" s="1"/>
      <c r="J598" s="90"/>
    </row>
    <row r="599" spans="3:10" ht="15" x14ac:dyDescent="0.25">
      <c r="C599" s="120"/>
      <c r="I599" s="1"/>
      <c r="J599" s="90"/>
    </row>
    <row r="600" spans="3:10" ht="15" x14ac:dyDescent="0.25">
      <c r="C600" s="120"/>
      <c r="I600" s="1"/>
      <c r="J600" s="90"/>
    </row>
    <row r="601" spans="3:10" ht="15" x14ac:dyDescent="0.25">
      <c r="C601" s="120"/>
      <c r="I601" s="1"/>
      <c r="J601" s="90"/>
    </row>
    <row r="602" spans="3:10" ht="15" x14ac:dyDescent="0.25">
      <c r="C602" s="120"/>
      <c r="I602" s="1"/>
      <c r="J602" s="90"/>
    </row>
    <row r="603" spans="3:10" ht="15" x14ac:dyDescent="0.25">
      <c r="C603" s="120"/>
      <c r="I603" s="1"/>
      <c r="J603" s="90"/>
    </row>
    <row r="604" spans="3:10" ht="15" x14ac:dyDescent="0.25">
      <c r="C604" s="120"/>
      <c r="I604" s="1"/>
      <c r="J604" s="90"/>
    </row>
    <row r="605" spans="3:10" ht="15" x14ac:dyDescent="0.25">
      <c r="C605" s="120"/>
      <c r="I605" s="1"/>
      <c r="J605" s="90"/>
    </row>
    <row r="606" spans="3:10" ht="15" x14ac:dyDescent="0.25">
      <c r="C606" s="120"/>
      <c r="I606" s="1"/>
      <c r="J606" s="90"/>
    </row>
    <row r="607" spans="3:10" ht="15" x14ac:dyDescent="0.25">
      <c r="C607" s="120"/>
      <c r="I607" s="1"/>
      <c r="J607" s="90"/>
    </row>
    <row r="608" spans="3:10" ht="15" x14ac:dyDescent="0.25">
      <c r="C608" s="120"/>
      <c r="I608" s="1"/>
      <c r="J608" s="90"/>
    </row>
    <row r="609" spans="3:10" ht="15" x14ac:dyDescent="0.25">
      <c r="C609" s="120"/>
      <c r="I609" s="1"/>
      <c r="J609" s="90"/>
    </row>
    <row r="610" spans="3:10" ht="15" x14ac:dyDescent="0.25">
      <c r="C610" s="120"/>
      <c r="I610" s="1"/>
      <c r="J610" s="90"/>
    </row>
    <row r="611" spans="3:10" ht="15" x14ac:dyDescent="0.25">
      <c r="C611" s="120"/>
      <c r="I611" s="1"/>
      <c r="J611" s="90"/>
    </row>
    <row r="612" spans="3:10" ht="15" x14ac:dyDescent="0.25">
      <c r="C612" s="120"/>
      <c r="I612" s="1"/>
      <c r="J612" s="90"/>
    </row>
    <row r="613" spans="3:10" ht="15" x14ac:dyDescent="0.25">
      <c r="C613" s="120"/>
      <c r="I613" s="1"/>
      <c r="J613" s="90"/>
    </row>
    <row r="614" spans="3:10" ht="15" x14ac:dyDescent="0.25">
      <c r="C614" s="120"/>
      <c r="I614" s="1"/>
      <c r="J614" s="90"/>
    </row>
    <row r="615" spans="3:10" ht="15" x14ac:dyDescent="0.25">
      <c r="C615" s="120"/>
      <c r="I615" s="1"/>
      <c r="J615" s="90"/>
    </row>
    <row r="616" spans="3:10" ht="15" x14ac:dyDescent="0.25">
      <c r="C616" s="120"/>
      <c r="I616" s="1"/>
      <c r="J616" s="90"/>
    </row>
    <row r="617" spans="3:10" ht="15" x14ac:dyDescent="0.25">
      <c r="C617" s="120"/>
      <c r="I617" s="1"/>
      <c r="J617" s="90"/>
    </row>
    <row r="618" spans="3:10" ht="15" x14ac:dyDescent="0.25">
      <c r="C618" s="120"/>
      <c r="I618" s="1"/>
      <c r="J618" s="90"/>
    </row>
    <row r="619" spans="3:10" ht="15" x14ac:dyDescent="0.25">
      <c r="C619" s="120"/>
      <c r="I619" s="1"/>
      <c r="J619" s="90"/>
    </row>
    <row r="620" spans="3:10" ht="15" x14ac:dyDescent="0.25">
      <c r="C620" s="120"/>
      <c r="I620" s="1"/>
      <c r="J620" s="90"/>
    </row>
    <row r="621" spans="3:10" ht="15" x14ac:dyDescent="0.25">
      <c r="C621" s="120"/>
      <c r="I621" s="1"/>
      <c r="J621" s="90"/>
    </row>
    <row r="622" spans="3:10" ht="15" x14ac:dyDescent="0.25">
      <c r="C622" s="120"/>
      <c r="I622" s="1"/>
      <c r="J622" s="90"/>
    </row>
    <row r="623" spans="3:10" ht="15" x14ac:dyDescent="0.25">
      <c r="C623" s="120"/>
      <c r="I623" s="1"/>
      <c r="J623" s="90"/>
    </row>
    <row r="624" spans="3:10" ht="15" x14ac:dyDescent="0.25">
      <c r="C624" s="120"/>
      <c r="I624" s="1"/>
      <c r="J624" s="90"/>
    </row>
    <row r="625" spans="3:10" ht="15" x14ac:dyDescent="0.25">
      <c r="C625" s="120"/>
      <c r="I625" s="1"/>
      <c r="J625" s="90"/>
    </row>
    <row r="626" spans="3:10" ht="15" x14ac:dyDescent="0.25">
      <c r="C626" s="120"/>
      <c r="I626" s="1"/>
      <c r="J626" s="90"/>
    </row>
    <row r="627" spans="3:10" ht="15" x14ac:dyDescent="0.25">
      <c r="C627" s="120"/>
      <c r="I627" s="1"/>
      <c r="J627" s="90"/>
    </row>
    <row r="628" spans="3:10" ht="15" x14ac:dyDescent="0.25">
      <c r="C628" s="120"/>
      <c r="I628" s="1"/>
      <c r="J628" s="90"/>
    </row>
    <row r="629" spans="3:10" ht="15" x14ac:dyDescent="0.25">
      <c r="C629" s="120"/>
      <c r="I629" s="1"/>
      <c r="J629" s="90"/>
    </row>
    <row r="630" spans="3:10" ht="15" x14ac:dyDescent="0.25">
      <c r="C630" s="120"/>
      <c r="I630" s="1"/>
      <c r="J630" s="90"/>
    </row>
    <row r="631" spans="3:10" ht="15" x14ac:dyDescent="0.25">
      <c r="C631" s="120"/>
      <c r="I631" s="1"/>
      <c r="J631" s="90"/>
    </row>
    <row r="632" spans="3:10" ht="15" x14ac:dyDescent="0.25">
      <c r="C632" s="120"/>
      <c r="I632" s="1"/>
      <c r="J632" s="90"/>
    </row>
    <row r="633" spans="3:10" ht="15" x14ac:dyDescent="0.25">
      <c r="C633" s="120"/>
      <c r="I633" s="1"/>
      <c r="J633" s="90"/>
    </row>
    <row r="634" spans="3:10" ht="15" x14ac:dyDescent="0.25">
      <c r="C634" s="120"/>
      <c r="I634" s="1"/>
      <c r="J634" s="90"/>
    </row>
    <row r="635" spans="3:10" ht="15" x14ac:dyDescent="0.25">
      <c r="C635" s="120"/>
      <c r="I635" s="1"/>
      <c r="J635" s="90"/>
    </row>
    <row r="636" spans="3:10" ht="15" x14ac:dyDescent="0.25">
      <c r="C636" s="120"/>
      <c r="I636" s="1"/>
      <c r="J636" s="90"/>
    </row>
    <row r="637" spans="3:10" ht="15" x14ac:dyDescent="0.25">
      <c r="C637" s="120"/>
      <c r="I637" s="1"/>
      <c r="J637" s="90"/>
    </row>
    <row r="638" spans="3:10" ht="15" x14ac:dyDescent="0.25">
      <c r="C638" s="120"/>
      <c r="I638" s="1"/>
      <c r="J638" s="90"/>
    </row>
    <row r="639" spans="3:10" ht="15" x14ac:dyDescent="0.25">
      <c r="C639" s="120"/>
      <c r="I639" s="1"/>
      <c r="J639" s="90"/>
    </row>
    <row r="640" spans="3:10" ht="15" x14ac:dyDescent="0.25">
      <c r="C640" s="120"/>
      <c r="I640" s="1"/>
      <c r="J640" s="90"/>
    </row>
    <row r="641" spans="3:10" ht="15" x14ac:dyDescent="0.25">
      <c r="C641" s="120"/>
      <c r="I641" s="1"/>
      <c r="J641" s="90"/>
    </row>
    <row r="642" spans="3:10" ht="15" x14ac:dyDescent="0.25">
      <c r="C642" s="120"/>
      <c r="I642" s="1"/>
      <c r="J642" s="90"/>
    </row>
    <row r="643" spans="3:10" ht="15" x14ac:dyDescent="0.25">
      <c r="C643" s="120"/>
      <c r="I643" s="1"/>
      <c r="J643" s="90"/>
    </row>
    <row r="644" spans="3:10" ht="15" x14ac:dyDescent="0.25">
      <c r="C644" s="120"/>
      <c r="I644" s="1"/>
      <c r="J644" s="90"/>
    </row>
    <row r="645" spans="3:10" ht="15" x14ac:dyDescent="0.25">
      <c r="C645" s="120"/>
      <c r="I645" s="1"/>
      <c r="J645" s="90"/>
    </row>
    <row r="646" spans="3:10" ht="15" x14ac:dyDescent="0.25">
      <c r="C646" s="120"/>
      <c r="I646" s="1"/>
      <c r="J646" s="90"/>
    </row>
    <row r="647" spans="3:10" ht="15" x14ac:dyDescent="0.25">
      <c r="C647" s="120"/>
      <c r="I647" s="1"/>
      <c r="J647" s="90"/>
    </row>
    <row r="648" spans="3:10" ht="15" x14ac:dyDescent="0.25">
      <c r="C648" s="120"/>
      <c r="I648" s="1"/>
      <c r="J648" s="90"/>
    </row>
    <row r="649" spans="3:10" ht="15" x14ac:dyDescent="0.25">
      <c r="C649" s="120"/>
      <c r="I649" s="1"/>
      <c r="J649" s="90"/>
    </row>
    <row r="650" spans="3:10" ht="15" x14ac:dyDescent="0.25">
      <c r="C650" s="120"/>
      <c r="I650" s="1"/>
      <c r="J650" s="90"/>
    </row>
    <row r="651" spans="3:10" ht="15" x14ac:dyDescent="0.25">
      <c r="C651" s="120"/>
      <c r="I651" s="1"/>
      <c r="J651" s="90"/>
    </row>
    <row r="652" spans="3:10" ht="15" x14ac:dyDescent="0.25">
      <c r="C652" s="120"/>
      <c r="I652" s="1"/>
      <c r="J652" s="90"/>
    </row>
    <row r="653" spans="3:10" ht="15" x14ac:dyDescent="0.25">
      <c r="C653" s="120"/>
      <c r="I653" s="1"/>
      <c r="J653" s="90"/>
    </row>
    <row r="654" spans="3:10" ht="15" x14ac:dyDescent="0.25">
      <c r="C654" s="120"/>
      <c r="I654" s="1"/>
      <c r="J654" s="90"/>
    </row>
    <row r="655" spans="3:10" ht="15" x14ac:dyDescent="0.25">
      <c r="C655" s="120"/>
      <c r="I655" s="1"/>
      <c r="J655" s="90"/>
    </row>
    <row r="656" spans="3:10" ht="15" x14ac:dyDescent="0.25">
      <c r="C656" s="120"/>
      <c r="I656" s="1"/>
      <c r="J656" s="90"/>
    </row>
    <row r="657" spans="3:10" ht="15" x14ac:dyDescent="0.25">
      <c r="C657" s="120"/>
      <c r="I657" s="1"/>
      <c r="J657" s="90"/>
    </row>
    <row r="658" spans="3:10" ht="15" x14ac:dyDescent="0.25">
      <c r="C658" s="120"/>
      <c r="I658" s="1"/>
      <c r="J658" s="90"/>
    </row>
    <row r="659" spans="3:10" ht="15" x14ac:dyDescent="0.25">
      <c r="C659" s="120"/>
      <c r="I659" s="1"/>
      <c r="J659" s="90"/>
    </row>
    <row r="660" spans="3:10" ht="15" x14ac:dyDescent="0.25">
      <c r="C660" s="120"/>
      <c r="I660" s="1"/>
      <c r="J660" s="90"/>
    </row>
    <row r="661" spans="3:10" ht="15" x14ac:dyDescent="0.25">
      <c r="C661" s="120"/>
      <c r="I661" s="1"/>
      <c r="J661" s="90"/>
    </row>
    <row r="662" spans="3:10" ht="15" x14ac:dyDescent="0.25">
      <c r="C662" s="120"/>
      <c r="I662" s="1"/>
      <c r="J662" s="90"/>
    </row>
    <row r="663" spans="3:10" ht="15" x14ac:dyDescent="0.25">
      <c r="C663" s="120"/>
      <c r="I663" s="1"/>
      <c r="J663" s="90"/>
    </row>
    <row r="664" spans="3:10" ht="15" x14ac:dyDescent="0.25">
      <c r="C664" s="120"/>
      <c r="I664" s="1"/>
      <c r="J664" s="90"/>
    </row>
    <row r="665" spans="3:10" ht="15" x14ac:dyDescent="0.25">
      <c r="C665" s="120"/>
      <c r="I665" s="1"/>
      <c r="J665" s="90"/>
    </row>
    <row r="666" spans="3:10" ht="15" x14ac:dyDescent="0.25">
      <c r="C666" s="120"/>
      <c r="I666" s="1"/>
      <c r="J666" s="90"/>
    </row>
    <row r="667" spans="3:10" ht="15" x14ac:dyDescent="0.25">
      <c r="C667" s="120"/>
      <c r="I667" s="1"/>
      <c r="J667" s="90"/>
    </row>
    <row r="668" spans="3:10" ht="15" x14ac:dyDescent="0.25">
      <c r="C668" s="120"/>
      <c r="I668" s="1"/>
      <c r="J668" s="90"/>
    </row>
    <row r="669" spans="3:10" ht="15" x14ac:dyDescent="0.25">
      <c r="C669" s="120"/>
      <c r="I669" s="1"/>
      <c r="J669" s="90"/>
    </row>
    <row r="670" spans="3:10" ht="15" x14ac:dyDescent="0.25">
      <c r="C670" s="120"/>
      <c r="I670" s="1"/>
      <c r="J670" s="90"/>
    </row>
    <row r="671" spans="3:10" ht="15" x14ac:dyDescent="0.25">
      <c r="C671" s="120"/>
      <c r="I671" s="1"/>
      <c r="J671" s="90"/>
    </row>
    <row r="672" spans="3:10" ht="15" x14ac:dyDescent="0.25">
      <c r="C672" s="120"/>
      <c r="I672" s="1"/>
      <c r="J672" s="90"/>
    </row>
    <row r="673" spans="3:10" ht="15" x14ac:dyDescent="0.25">
      <c r="C673" s="120"/>
      <c r="I673" s="1"/>
      <c r="J673" s="90"/>
    </row>
    <row r="674" spans="3:10" ht="15" x14ac:dyDescent="0.25">
      <c r="C674" s="120"/>
      <c r="I674" s="1"/>
      <c r="J674" s="90"/>
    </row>
    <row r="675" spans="3:10" ht="15" x14ac:dyDescent="0.25">
      <c r="C675" s="120"/>
      <c r="I675" s="1"/>
      <c r="J675" s="90"/>
    </row>
    <row r="676" spans="3:10" ht="15" x14ac:dyDescent="0.25">
      <c r="C676" s="120"/>
      <c r="I676" s="1"/>
      <c r="J676" s="90"/>
    </row>
    <row r="677" spans="3:10" ht="15" x14ac:dyDescent="0.25">
      <c r="C677" s="120"/>
      <c r="I677" s="1"/>
      <c r="J677" s="90"/>
    </row>
    <row r="678" spans="3:10" ht="15" x14ac:dyDescent="0.25">
      <c r="C678" s="120"/>
      <c r="I678" s="1"/>
      <c r="J678" s="90"/>
    </row>
    <row r="679" spans="3:10" ht="15" x14ac:dyDescent="0.25">
      <c r="C679" s="120"/>
      <c r="I679" s="1"/>
      <c r="J679" s="90"/>
    </row>
    <row r="680" spans="3:10" ht="15" x14ac:dyDescent="0.25">
      <c r="C680" s="120"/>
      <c r="I680" s="1"/>
      <c r="J680" s="90"/>
    </row>
    <row r="681" spans="3:10" ht="15" x14ac:dyDescent="0.25">
      <c r="C681" s="120"/>
      <c r="I681" s="1"/>
      <c r="J681" s="90"/>
    </row>
    <row r="682" spans="3:10" ht="15" x14ac:dyDescent="0.25">
      <c r="C682" s="120"/>
      <c r="I682" s="1"/>
      <c r="J682" s="90"/>
    </row>
    <row r="683" spans="3:10" ht="15" x14ac:dyDescent="0.25">
      <c r="C683" s="120"/>
      <c r="I683" s="1"/>
      <c r="J683" s="90"/>
    </row>
    <row r="684" spans="3:10" ht="15" x14ac:dyDescent="0.25">
      <c r="C684" s="120"/>
      <c r="I684" s="1"/>
      <c r="J684" s="90"/>
    </row>
    <row r="685" spans="3:10" ht="15" x14ac:dyDescent="0.25">
      <c r="C685" s="120"/>
      <c r="I685" s="1"/>
      <c r="J685" s="90"/>
    </row>
    <row r="686" spans="3:10" ht="15" x14ac:dyDescent="0.25">
      <c r="C686" s="120"/>
      <c r="I686" s="1"/>
      <c r="J686" s="90"/>
    </row>
    <row r="687" spans="3:10" ht="15" x14ac:dyDescent="0.25">
      <c r="C687" s="120"/>
      <c r="I687" s="1"/>
      <c r="J687" s="90"/>
    </row>
    <row r="688" spans="3:10" ht="15" x14ac:dyDescent="0.25">
      <c r="C688" s="120"/>
      <c r="I688" s="1"/>
      <c r="J688" s="90"/>
    </row>
    <row r="689" spans="3:10" ht="15" x14ac:dyDescent="0.25">
      <c r="C689" s="120"/>
      <c r="I689" s="1"/>
      <c r="J689" s="90"/>
    </row>
    <row r="690" spans="3:10" ht="15" x14ac:dyDescent="0.25">
      <c r="C690" s="120"/>
      <c r="I690" s="1"/>
      <c r="J690" s="90"/>
    </row>
    <row r="691" spans="3:10" ht="15" x14ac:dyDescent="0.25">
      <c r="C691" s="120"/>
      <c r="I691" s="1"/>
      <c r="J691" s="90"/>
    </row>
    <row r="692" spans="3:10" ht="15" x14ac:dyDescent="0.25">
      <c r="C692" s="120"/>
      <c r="I692" s="1"/>
      <c r="J692" s="90"/>
    </row>
    <row r="693" spans="3:10" ht="15" x14ac:dyDescent="0.25">
      <c r="C693" s="120"/>
      <c r="I693" s="1"/>
      <c r="J693" s="90"/>
    </row>
    <row r="694" spans="3:10" ht="15" x14ac:dyDescent="0.25">
      <c r="C694" s="120"/>
      <c r="I694" s="1"/>
      <c r="J694" s="90"/>
    </row>
    <row r="695" spans="3:10" ht="15" x14ac:dyDescent="0.25">
      <c r="C695" s="120"/>
      <c r="I695" s="1"/>
      <c r="J695" s="90"/>
    </row>
    <row r="696" spans="3:10" ht="15" x14ac:dyDescent="0.25">
      <c r="C696" s="120"/>
      <c r="I696" s="1"/>
      <c r="J696" s="90"/>
    </row>
    <row r="697" spans="3:10" ht="15" x14ac:dyDescent="0.25">
      <c r="C697" s="120"/>
      <c r="I697" s="1"/>
      <c r="J697" s="90"/>
    </row>
    <row r="698" spans="3:10" ht="15" x14ac:dyDescent="0.25">
      <c r="C698" s="120"/>
      <c r="I698" s="1"/>
      <c r="J698" s="90"/>
    </row>
    <row r="699" spans="3:10" ht="15" x14ac:dyDescent="0.25">
      <c r="C699" s="120"/>
      <c r="I699" s="1"/>
      <c r="J699" s="90"/>
    </row>
    <row r="700" spans="3:10" ht="15" x14ac:dyDescent="0.25">
      <c r="C700" s="120"/>
      <c r="I700" s="1"/>
      <c r="J700" s="90"/>
    </row>
    <row r="701" spans="3:10" ht="15" x14ac:dyDescent="0.25">
      <c r="C701" s="120"/>
      <c r="I701" s="1"/>
      <c r="J701" s="90"/>
    </row>
    <row r="702" spans="3:10" ht="15" x14ac:dyDescent="0.25">
      <c r="C702" s="120"/>
      <c r="I702" s="1"/>
      <c r="J702" s="90"/>
    </row>
    <row r="703" spans="3:10" ht="15" x14ac:dyDescent="0.25">
      <c r="C703" s="120"/>
      <c r="I703" s="1"/>
      <c r="J703" s="90"/>
    </row>
    <row r="704" spans="3:10" ht="15" x14ac:dyDescent="0.25">
      <c r="C704" s="120"/>
      <c r="I704" s="1"/>
      <c r="J704" s="90"/>
    </row>
    <row r="705" spans="3:10" ht="15" x14ac:dyDescent="0.25">
      <c r="C705" s="120"/>
      <c r="I705" s="1"/>
      <c r="J705" s="90"/>
    </row>
    <row r="706" spans="3:10" ht="15" x14ac:dyDescent="0.25">
      <c r="C706" s="120"/>
      <c r="I706" s="1"/>
      <c r="J706" s="90"/>
    </row>
    <row r="707" spans="3:10" ht="15" x14ac:dyDescent="0.25">
      <c r="C707" s="120"/>
      <c r="I707" s="1"/>
      <c r="J707" s="90"/>
    </row>
    <row r="708" spans="3:10" ht="15" x14ac:dyDescent="0.25">
      <c r="C708" s="120"/>
      <c r="I708" s="1"/>
      <c r="J708" s="90"/>
    </row>
    <row r="709" spans="3:10" ht="15" x14ac:dyDescent="0.25">
      <c r="C709" s="120"/>
      <c r="I709" s="1"/>
      <c r="J709" s="90"/>
    </row>
    <row r="710" spans="3:10" ht="15" x14ac:dyDescent="0.25">
      <c r="C710" s="120"/>
      <c r="I710" s="1"/>
      <c r="J710" s="90"/>
    </row>
    <row r="711" spans="3:10" ht="15" x14ac:dyDescent="0.25">
      <c r="C711" s="120"/>
      <c r="I711" s="1"/>
      <c r="J711" s="90"/>
    </row>
    <row r="712" spans="3:10" ht="15" x14ac:dyDescent="0.25">
      <c r="C712" s="120"/>
      <c r="I712" s="1"/>
      <c r="J712" s="90"/>
    </row>
    <row r="713" spans="3:10" ht="15" x14ac:dyDescent="0.25">
      <c r="C713" s="120"/>
      <c r="I713" s="1"/>
      <c r="J713" s="90"/>
    </row>
    <row r="714" spans="3:10" ht="15" x14ac:dyDescent="0.25">
      <c r="C714" s="120"/>
      <c r="I714" s="1"/>
      <c r="J714" s="90"/>
    </row>
    <row r="715" spans="3:10" ht="15" x14ac:dyDescent="0.25">
      <c r="C715" s="120"/>
      <c r="I715" s="1"/>
      <c r="J715" s="90"/>
    </row>
    <row r="716" spans="3:10" ht="15" x14ac:dyDescent="0.25">
      <c r="C716" s="120"/>
      <c r="I716" s="1"/>
      <c r="J716" s="90"/>
    </row>
    <row r="717" spans="3:10" ht="15" x14ac:dyDescent="0.25">
      <c r="C717" s="120"/>
      <c r="I717" s="1"/>
      <c r="J717" s="90"/>
    </row>
    <row r="718" spans="3:10" ht="15" x14ac:dyDescent="0.25">
      <c r="C718" s="120"/>
      <c r="I718" s="1"/>
      <c r="J718" s="90"/>
    </row>
    <row r="719" spans="3:10" ht="15" x14ac:dyDescent="0.25">
      <c r="C719" s="120"/>
      <c r="I719" s="1"/>
      <c r="J719" s="90"/>
    </row>
    <row r="720" spans="3:10" ht="15" x14ac:dyDescent="0.25">
      <c r="C720" s="120"/>
      <c r="I720" s="1"/>
      <c r="J720" s="90"/>
    </row>
    <row r="721" spans="3:10" ht="15" x14ac:dyDescent="0.25">
      <c r="C721" s="120"/>
      <c r="I721" s="1"/>
      <c r="J721" s="90"/>
    </row>
    <row r="722" spans="3:10" ht="15" x14ac:dyDescent="0.25">
      <c r="C722" s="120"/>
      <c r="I722" s="1"/>
      <c r="J722" s="90"/>
    </row>
    <row r="723" spans="3:10" ht="15" x14ac:dyDescent="0.25">
      <c r="C723" s="120"/>
      <c r="I723" s="1"/>
      <c r="J723" s="90"/>
    </row>
    <row r="724" spans="3:10" ht="15" x14ac:dyDescent="0.25">
      <c r="C724" s="120"/>
      <c r="I724" s="1"/>
      <c r="J724" s="90"/>
    </row>
    <row r="725" spans="3:10" ht="15" x14ac:dyDescent="0.25">
      <c r="C725" s="120"/>
      <c r="I725" s="1"/>
      <c r="J725" s="90"/>
    </row>
    <row r="726" spans="3:10" ht="15" x14ac:dyDescent="0.25">
      <c r="C726" s="120"/>
      <c r="I726" s="1"/>
      <c r="J726" s="90"/>
    </row>
    <row r="727" spans="3:10" ht="15" x14ac:dyDescent="0.25">
      <c r="C727" s="120"/>
      <c r="I727" s="1"/>
      <c r="J727" s="90"/>
    </row>
    <row r="728" spans="3:10" ht="15" x14ac:dyDescent="0.25">
      <c r="C728" s="120"/>
      <c r="I728" s="1"/>
      <c r="J728" s="90"/>
    </row>
    <row r="729" spans="3:10" ht="15" x14ac:dyDescent="0.25">
      <c r="C729" s="120"/>
      <c r="I729" s="1"/>
      <c r="J729" s="90"/>
    </row>
    <row r="730" spans="3:10" ht="15" x14ac:dyDescent="0.25">
      <c r="C730" s="120"/>
      <c r="I730" s="1"/>
      <c r="J730" s="90"/>
    </row>
    <row r="731" spans="3:10" ht="15" x14ac:dyDescent="0.25">
      <c r="C731" s="120"/>
      <c r="I731" s="1"/>
      <c r="J731" s="90"/>
    </row>
    <row r="732" spans="3:10" ht="15" x14ac:dyDescent="0.25">
      <c r="C732" s="120"/>
      <c r="I732" s="1"/>
      <c r="J732" s="90"/>
    </row>
    <row r="733" spans="3:10" ht="15" x14ac:dyDescent="0.25">
      <c r="C733" s="120"/>
      <c r="I733" s="1"/>
      <c r="J733" s="90"/>
    </row>
    <row r="734" spans="3:10" ht="15" x14ac:dyDescent="0.25">
      <c r="C734" s="120"/>
      <c r="I734" s="1"/>
      <c r="J734" s="90"/>
    </row>
    <row r="735" spans="3:10" ht="15" x14ac:dyDescent="0.25">
      <c r="C735" s="120"/>
      <c r="I735" s="1"/>
      <c r="J735" s="90"/>
    </row>
    <row r="736" spans="3:10" ht="15" x14ac:dyDescent="0.25">
      <c r="C736" s="120"/>
      <c r="I736" s="1"/>
      <c r="J736" s="90"/>
    </row>
    <row r="737" spans="3:10" ht="15" x14ac:dyDescent="0.25">
      <c r="C737" s="120"/>
      <c r="I737" s="1"/>
      <c r="J737" s="90"/>
    </row>
    <row r="738" spans="3:10" ht="15" x14ac:dyDescent="0.25">
      <c r="C738" s="120"/>
      <c r="I738" s="1"/>
      <c r="J738" s="90"/>
    </row>
    <row r="739" spans="3:10" ht="15" x14ac:dyDescent="0.25">
      <c r="C739" s="120"/>
      <c r="I739" s="1"/>
      <c r="J739" s="90"/>
    </row>
    <row r="740" spans="3:10" ht="15" x14ac:dyDescent="0.25">
      <c r="C740" s="120"/>
      <c r="I740" s="1"/>
      <c r="J740" s="90"/>
    </row>
    <row r="741" spans="3:10" ht="15" x14ac:dyDescent="0.25">
      <c r="C741" s="120"/>
      <c r="I741" s="1"/>
      <c r="J741" s="90"/>
    </row>
    <row r="742" spans="3:10" ht="15" x14ac:dyDescent="0.25">
      <c r="C742" s="120"/>
      <c r="I742" s="1"/>
      <c r="J742" s="90"/>
    </row>
    <row r="743" spans="3:10" ht="15" x14ac:dyDescent="0.25">
      <c r="C743" s="120"/>
      <c r="I743" s="1"/>
      <c r="J743" s="90"/>
    </row>
    <row r="744" spans="3:10" ht="15" x14ac:dyDescent="0.25">
      <c r="C744" s="120"/>
      <c r="I744" s="1"/>
      <c r="J744" s="90"/>
    </row>
    <row r="745" spans="3:10" ht="15" x14ac:dyDescent="0.25">
      <c r="C745" s="120"/>
      <c r="I745" s="1"/>
      <c r="J745" s="90"/>
    </row>
    <row r="746" spans="3:10" ht="15" x14ac:dyDescent="0.25">
      <c r="C746" s="120"/>
      <c r="I746" s="1"/>
      <c r="J746" s="90"/>
    </row>
    <row r="747" spans="3:10" ht="15" x14ac:dyDescent="0.25">
      <c r="C747" s="120"/>
      <c r="I747" s="1"/>
      <c r="J747" s="90"/>
    </row>
    <row r="748" spans="3:10" ht="15" x14ac:dyDescent="0.25">
      <c r="C748" s="120"/>
      <c r="I748" s="1"/>
      <c r="J748" s="90"/>
    </row>
    <row r="749" spans="3:10" ht="15" x14ac:dyDescent="0.25">
      <c r="C749" s="120"/>
      <c r="I749" s="1"/>
      <c r="J749" s="90"/>
    </row>
    <row r="750" spans="3:10" ht="15" x14ac:dyDescent="0.25">
      <c r="C750" s="120"/>
      <c r="I750" s="1"/>
      <c r="J750" s="90"/>
    </row>
    <row r="751" spans="3:10" ht="15" x14ac:dyDescent="0.25">
      <c r="C751" s="120"/>
      <c r="I751" s="1"/>
      <c r="J751" s="90"/>
    </row>
    <row r="752" spans="3:10" ht="15" x14ac:dyDescent="0.25">
      <c r="C752" s="120"/>
      <c r="I752" s="1"/>
      <c r="J752" s="90"/>
    </row>
    <row r="753" spans="3:10" ht="15" x14ac:dyDescent="0.25">
      <c r="C753" s="120"/>
      <c r="I753" s="1"/>
      <c r="J753" s="90"/>
    </row>
    <row r="754" spans="3:10" ht="15" x14ac:dyDescent="0.25">
      <c r="C754" s="120"/>
      <c r="I754" s="1"/>
      <c r="J754" s="90"/>
    </row>
    <row r="755" spans="3:10" ht="15" x14ac:dyDescent="0.25">
      <c r="C755" s="120"/>
      <c r="I755" s="1"/>
      <c r="J755" s="90"/>
    </row>
    <row r="756" spans="3:10" ht="15" x14ac:dyDescent="0.25">
      <c r="C756" s="120"/>
      <c r="I756" s="1"/>
      <c r="J756" s="90"/>
    </row>
    <row r="757" spans="3:10" ht="15" x14ac:dyDescent="0.25">
      <c r="C757" s="120"/>
      <c r="I757" s="1"/>
      <c r="J757" s="90"/>
    </row>
    <row r="758" spans="3:10" ht="15" x14ac:dyDescent="0.25">
      <c r="C758" s="120"/>
      <c r="I758" s="1"/>
      <c r="J758" s="90"/>
    </row>
    <row r="759" spans="3:10" ht="15" x14ac:dyDescent="0.25">
      <c r="C759" s="120"/>
      <c r="I759" s="1"/>
      <c r="J759" s="90"/>
    </row>
    <row r="760" spans="3:10" ht="15" x14ac:dyDescent="0.25">
      <c r="C760" s="120"/>
      <c r="I760" s="1"/>
      <c r="J760" s="90"/>
    </row>
    <row r="761" spans="3:10" ht="15" x14ac:dyDescent="0.25">
      <c r="C761" s="120"/>
      <c r="I761" s="1"/>
      <c r="J761" s="90"/>
    </row>
    <row r="762" spans="3:10" ht="15" x14ac:dyDescent="0.25">
      <c r="C762" s="120"/>
      <c r="I762" s="1"/>
      <c r="J762" s="90"/>
    </row>
    <row r="763" spans="3:10" ht="15" x14ac:dyDescent="0.25">
      <c r="C763" s="120"/>
      <c r="I763" s="1"/>
      <c r="J763" s="90"/>
    </row>
    <row r="764" spans="3:10" ht="15" x14ac:dyDescent="0.25">
      <c r="C764" s="120"/>
      <c r="I764" s="1"/>
      <c r="J764" s="90"/>
    </row>
    <row r="765" spans="3:10" ht="15" x14ac:dyDescent="0.25">
      <c r="C765" s="120"/>
      <c r="I765" s="1"/>
      <c r="J765" s="90"/>
    </row>
    <row r="766" spans="3:10" ht="15" x14ac:dyDescent="0.25">
      <c r="C766" s="120"/>
      <c r="I766" s="1"/>
      <c r="J766" s="90"/>
    </row>
    <row r="767" spans="3:10" ht="15" x14ac:dyDescent="0.25">
      <c r="C767" s="120"/>
      <c r="I767" s="1"/>
      <c r="J767" s="90"/>
    </row>
    <row r="768" spans="3:10" ht="15" x14ac:dyDescent="0.25">
      <c r="C768" s="120"/>
      <c r="I768" s="1"/>
      <c r="J768" s="90"/>
    </row>
    <row r="769" spans="3:10" ht="15" x14ac:dyDescent="0.25">
      <c r="C769" s="120"/>
      <c r="I769" s="1"/>
      <c r="J769" s="90"/>
    </row>
    <row r="770" spans="3:10" ht="15" x14ac:dyDescent="0.25">
      <c r="C770" s="120"/>
      <c r="I770" s="1"/>
      <c r="J770" s="90"/>
    </row>
    <row r="771" spans="3:10" ht="15" x14ac:dyDescent="0.25">
      <c r="C771" s="120"/>
      <c r="I771" s="1"/>
      <c r="J771" s="90"/>
    </row>
    <row r="772" spans="3:10" ht="15" x14ac:dyDescent="0.25">
      <c r="C772" s="120"/>
      <c r="I772" s="1"/>
      <c r="J772" s="90"/>
    </row>
    <row r="773" spans="3:10" ht="15" x14ac:dyDescent="0.25">
      <c r="C773" s="120"/>
      <c r="I773" s="1"/>
      <c r="J773" s="90"/>
    </row>
    <row r="774" spans="3:10" ht="15" x14ac:dyDescent="0.25">
      <c r="C774" s="120"/>
      <c r="I774" s="1"/>
      <c r="J774" s="90"/>
    </row>
    <row r="775" spans="3:10" ht="15" x14ac:dyDescent="0.25">
      <c r="C775" s="120"/>
      <c r="I775" s="1"/>
      <c r="J775" s="90"/>
    </row>
    <row r="776" spans="3:10" ht="15" x14ac:dyDescent="0.25">
      <c r="C776" s="120"/>
      <c r="I776" s="1"/>
      <c r="J776" s="90"/>
    </row>
    <row r="777" spans="3:10" ht="15" x14ac:dyDescent="0.25">
      <c r="C777" s="120"/>
      <c r="I777" s="1"/>
      <c r="J777" s="90"/>
    </row>
    <row r="778" spans="3:10" ht="15" x14ac:dyDescent="0.25">
      <c r="C778" s="120"/>
      <c r="I778" s="1"/>
      <c r="J778" s="90"/>
    </row>
    <row r="779" spans="3:10" ht="15" x14ac:dyDescent="0.25">
      <c r="C779" s="120"/>
      <c r="I779" s="1"/>
      <c r="J779" s="90"/>
    </row>
    <row r="780" spans="3:10" ht="15" x14ac:dyDescent="0.25">
      <c r="C780" s="120"/>
      <c r="I780" s="1"/>
      <c r="J780" s="90"/>
    </row>
    <row r="781" spans="3:10" ht="15" x14ac:dyDescent="0.25">
      <c r="C781" s="120"/>
      <c r="I781" s="1"/>
      <c r="J781" s="90"/>
    </row>
    <row r="782" spans="3:10" ht="15" x14ac:dyDescent="0.25">
      <c r="C782" s="120"/>
      <c r="I782" s="1"/>
      <c r="J782" s="90"/>
    </row>
    <row r="783" spans="3:10" ht="15" x14ac:dyDescent="0.25">
      <c r="C783" s="120"/>
      <c r="I783" s="1"/>
      <c r="J783" s="90"/>
    </row>
    <row r="784" spans="3:10" ht="15" x14ac:dyDescent="0.25">
      <c r="C784" s="120"/>
      <c r="I784" s="1"/>
      <c r="J784" s="90"/>
    </row>
    <row r="785" spans="3:10" ht="15" x14ac:dyDescent="0.25">
      <c r="C785" s="120"/>
      <c r="I785" s="1"/>
      <c r="J785" s="90"/>
    </row>
    <row r="786" spans="3:10" ht="15" x14ac:dyDescent="0.25">
      <c r="C786" s="120"/>
      <c r="I786" s="1"/>
      <c r="J786" s="90"/>
    </row>
    <row r="787" spans="3:10" ht="15" x14ac:dyDescent="0.25">
      <c r="C787" s="120"/>
      <c r="I787" s="1"/>
      <c r="J787" s="90"/>
    </row>
    <row r="788" spans="3:10" ht="15" x14ac:dyDescent="0.25">
      <c r="C788" s="120"/>
      <c r="I788" s="1"/>
      <c r="J788" s="90"/>
    </row>
    <row r="789" spans="3:10" ht="15" x14ac:dyDescent="0.25">
      <c r="C789" s="120"/>
      <c r="I789" s="1"/>
      <c r="J789" s="90"/>
    </row>
    <row r="790" spans="3:10" ht="15" x14ac:dyDescent="0.25">
      <c r="C790" s="120"/>
      <c r="I790" s="1"/>
      <c r="J790" s="90"/>
    </row>
    <row r="791" spans="3:10" ht="15" x14ac:dyDescent="0.25">
      <c r="C791" s="120"/>
      <c r="I791" s="1"/>
      <c r="J791" s="90"/>
    </row>
    <row r="792" spans="3:10" ht="15" x14ac:dyDescent="0.25">
      <c r="C792" s="120"/>
      <c r="I792" s="1"/>
      <c r="J792" s="90"/>
    </row>
    <row r="793" spans="3:10" ht="15" x14ac:dyDescent="0.25">
      <c r="C793" s="120"/>
      <c r="I793" s="1"/>
      <c r="J793" s="90"/>
    </row>
    <row r="794" spans="3:10" ht="15" x14ac:dyDescent="0.25">
      <c r="C794" s="120"/>
      <c r="I794" s="1"/>
      <c r="J794" s="90"/>
    </row>
    <row r="795" spans="3:10" ht="15" x14ac:dyDescent="0.25">
      <c r="C795" s="120"/>
      <c r="I795" s="1"/>
      <c r="J795" s="90"/>
    </row>
    <row r="796" spans="3:10" ht="15" x14ac:dyDescent="0.25">
      <c r="C796" s="120"/>
      <c r="I796" s="1"/>
      <c r="J796" s="90"/>
    </row>
    <row r="797" spans="3:10" ht="15" x14ac:dyDescent="0.25">
      <c r="C797" s="120"/>
      <c r="I797" s="1"/>
      <c r="J797" s="90"/>
    </row>
    <row r="798" spans="3:10" ht="15" x14ac:dyDescent="0.25">
      <c r="C798" s="120"/>
      <c r="I798" s="1"/>
      <c r="J798" s="90"/>
    </row>
    <row r="799" spans="3:10" ht="15" x14ac:dyDescent="0.25">
      <c r="C799" s="120"/>
      <c r="I799" s="1"/>
      <c r="J799" s="90"/>
    </row>
    <row r="800" spans="3:10" ht="15" x14ac:dyDescent="0.25">
      <c r="C800" s="120"/>
      <c r="I800" s="1"/>
      <c r="J800" s="90"/>
    </row>
    <row r="801" spans="3:10" ht="15" x14ac:dyDescent="0.25">
      <c r="C801" s="120"/>
      <c r="I801" s="1"/>
      <c r="J801" s="90"/>
    </row>
    <row r="802" spans="3:10" ht="15" x14ac:dyDescent="0.25">
      <c r="C802" s="120"/>
      <c r="I802" s="1"/>
      <c r="J802" s="90"/>
    </row>
    <row r="803" spans="3:10" ht="15" x14ac:dyDescent="0.25">
      <c r="C803" s="120"/>
      <c r="I803" s="1"/>
      <c r="J803" s="90"/>
    </row>
    <row r="804" spans="3:10" ht="15" x14ac:dyDescent="0.25">
      <c r="C804" s="120"/>
      <c r="I804" s="1"/>
      <c r="J804" s="90"/>
    </row>
    <row r="805" spans="3:10" ht="15" x14ac:dyDescent="0.25">
      <c r="C805" s="120"/>
      <c r="I805" s="1"/>
      <c r="J805" s="90"/>
    </row>
    <row r="806" spans="3:10" ht="15" x14ac:dyDescent="0.25">
      <c r="C806" s="120"/>
      <c r="I806" s="1"/>
      <c r="J806" s="90"/>
    </row>
    <row r="807" spans="3:10" ht="15" x14ac:dyDescent="0.25">
      <c r="C807" s="120"/>
      <c r="I807" s="1"/>
      <c r="J807" s="90"/>
    </row>
    <row r="808" spans="3:10" ht="15" x14ac:dyDescent="0.25">
      <c r="C808" s="120"/>
      <c r="I808" s="1"/>
      <c r="J808" s="90"/>
    </row>
    <row r="809" spans="3:10" ht="15" x14ac:dyDescent="0.25">
      <c r="C809" s="120"/>
      <c r="I809" s="1"/>
      <c r="J809" s="90"/>
    </row>
    <row r="810" spans="3:10" ht="15" x14ac:dyDescent="0.25">
      <c r="C810" s="120"/>
      <c r="I810" s="1"/>
      <c r="J810" s="90"/>
    </row>
    <row r="811" spans="3:10" ht="15" x14ac:dyDescent="0.25">
      <c r="C811" s="120"/>
      <c r="I811" s="1"/>
      <c r="J811" s="90"/>
    </row>
    <row r="812" spans="3:10" ht="15" x14ac:dyDescent="0.25">
      <c r="C812" s="120"/>
      <c r="I812" s="1"/>
      <c r="J812" s="90"/>
    </row>
    <row r="813" spans="3:10" ht="15" x14ac:dyDescent="0.25">
      <c r="C813" s="120"/>
      <c r="I813" s="1"/>
      <c r="J813" s="90"/>
    </row>
    <row r="814" spans="3:10" ht="15" x14ac:dyDescent="0.25">
      <c r="C814" s="120"/>
      <c r="I814" s="1"/>
      <c r="J814" s="90"/>
    </row>
    <row r="815" spans="3:10" ht="15" x14ac:dyDescent="0.25">
      <c r="C815" s="120"/>
      <c r="I815" s="1"/>
      <c r="J815" s="90"/>
    </row>
    <row r="816" spans="3:10" ht="15" x14ac:dyDescent="0.25">
      <c r="C816" s="120"/>
      <c r="I816" s="1"/>
      <c r="J816" s="90"/>
    </row>
    <row r="817" spans="3:10" ht="15" x14ac:dyDescent="0.25">
      <c r="C817" s="120"/>
      <c r="I817" s="1"/>
      <c r="J817" s="90"/>
    </row>
    <row r="818" spans="3:10" ht="15" x14ac:dyDescent="0.25">
      <c r="C818" s="120"/>
      <c r="I818" s="1"/>
      <c r="J818" s="90"/>
    </row>
    <row r="819" spans="3:10" ht="15" x14ac:dyDescent="0.25">
      <c r="C819" s="120"/>
      <c r="I819" s="1"/>
      <c r="J819" s="90"/>
    </row>
    <row r="820" spans="3:10" ht="15" x14ac:dyDescent="0.25">
      <c r="C820" s="120"/>
      <c r="I820" s="1"/>
      <c r="J820" s="90"/>
    </row>
    <row r="821" spans="3:10" ht="15" x14ac:dyDescent="0.25">
      <c r="C821" s="120"/>
      <c r="I821" s="1"/>
      <c r="J821" s="90"/>
    </row>
    <row r="822" spans="3:10" ht="15" x14ac:dyDescent="0.25">
      <c r="C822" s="120"/>
      <c r="I822" s="1"/>
      <c r="J822" s="90"/>
    </row>
    <row r="823" spans="3:10" ht="15" x14ac:dyDescent="0.25">
      <c r="C823" s="120"/>
      <c r="I823" s="1"/>
      <c r="J823" s="90"/>
    </row>
    <row r="824" spans="3:10" ht="15" x14ac:dyDescent="0.25">
      <c r="C824" s="120"/>
      <c r="I824" s="1"/>
      <c r="J824" s="90"/>
    </row>
    <row r="825" spans="3:10" ht="15" x14ac:dyDescent="0.25">
      <c r="C825" s="120"/>
      <c r="I825" s="1"/>
      <c r="J825" s="90"/>
    </row>
    <row r="826" spans="3:10" ht="15" x14ac:dyDescent="0.25">
      <c r="C826" s="120"/>
      <c r="I826" s="1"/>
      <c r="J826" s="90"/>
    </row>
    <row r="827" spans="3:10" ht="15" x14ac:dyDescent="0.25">
      <c r="C827" s="120"/>
      <c r="I827" s="1"/>
      <c r="J827" s="90"/>
    </row>
    <row r="828" spans="3:10" ht="15" x14ac:dyDescent="0.25">
      <c r="C828" s="120"/>
      <c r="I828" s="1"/>
      <c r="J828" s="90"/>
    </row>
    <row r="829" spans="3:10" ht="15" x14ac:dyDescent="0.25">
      <c r="C829" s="120"/>
      <c r="I829" s="1"/>
      <c r="J829" s="90"/>
    </row>
    <row r="830" spans="3:10" ht="15" x14ac:dyDescent="0.25">
      <c r="C830" s="120"/>
      <c r="I830" s="1"/>
      <c r="J830" s="90"/>
    </row>
    <row r="831" spans="3:10" ht="15" x14ac:dyDescent="0.25">
      <c r="C831" s="120"/>
      <c r="I831" s="1"/>
      <c r="J831" s="90"/>
    </row>
    <row r="832" spans="3:10" ht="15" x14ac:dyDescent="0.25">
      <c r="C832" s="120"/>
      <c r="I832" s="1"/>
      <c r="J832" s="90"/>
    </row>
    <row r="833" spans="3:10" ht="15" x14ac:dyDescent="0.25">
      <c r="C833" s="120"/>
      <c r="I833" s="1"/>
      <c r="J833" s="90"/>
    </row>
    <row r="834" spans="3:10" ht="15" x14ac:dyDescent="0.25">
      <c r="C834" s="120"/>
      <c r="I834" s="1"/>
      <c r="J834" s="90"/>
    </row>
    <row r="835" spans="3:10" ht="15" x14ac:dyDescent="0.25">
      <c r="C835" s="120"/>
      <c r="I835" s="1"/>
      <c r="J835" s="90"/>
    </row>
    <row r="836" spans="3:10" ht="15" x14ac:dyDescent="0.25">
      <c r="C836" s="120"/>
      <c r="I836" s="1"/>
      <c r="J836" s="90"/>
    </row>
    <row r="837" spans="3:10" ht="15" x14ac:dyDescent="0.25">
      <c r="C837" s="120"/>
      <c r="I837" s="1"/>
      <c r="J837" s="90"/>
    </row>
    <row r="838" spans="3:10" ht="15" x14ac:dyDescent="0.25">
      <c r="C838" s="120"/>
      <c r="I838" s="1"/>
      <c r="J838" s="90"/>
    </row>
    <row r="839" spans="3:10" ht="15" x14ac:dyDescent="0.25">
      <c r="C839" s="120"/>
      <c r="I839" s="1"/>
      <c r="J839" s="90"/>
    </row>
    <row r="840" spans="3:10" ht="15" x14ac:dyDescent="0.25">
      <c r="C840" s="120"/>
      <c r="I840" s="1"/>
      <c r="J840" s="90"/>
    </row>
    <row r="841" spans="3:10" ht="15" x14ac:dyDescent="0.25">
      <c r="C841" s="120"/>
      <c r="I841" s="1"/>
      <c r="J841" s="90"/>
    </row>
    <row r="842" spans="3:10" ht="15" x14ac:dyDescent="0.25">
      <c r="C842" s="120"/>
      <c r="I842" s="1"/>
      <c r="J842" s="90"/>
    </row>
    <row r="843" spans="3:10" ht="15" x14ac:dyDescent="0.25">
      <c r="C843" s="120"/>
      <c r="I843" s="1"/>
      <c r="J843" s="90"/>
    </row>
    <row r="844" spans="3:10" ht="15" x14ac:dyDescent="0.25">
      <c r="C844" s="120"/>
      <c r="I844" s="1"/>
      <c r="J844" s="90"/>
    </row>
    <row r="845" spans="3:10" ht="15" x14ac:dyDescent="0.25">
      <c r="C845" s="120"/>
      <c r="I845" s="1"/>
      <c r="J845" s="90"/>
    </row>
    <row r="846" spans="3:10" ht="15" x14ac:dyDescent="0.25">
      <c r="C846" s="120"/>
      <c r="I846" s="1"/>
      <c r="J846" s="90"/>
    </row>
    <row r="847" spans="3:10" ht="15" x14ac:dyDescent="0.25">
      <c r="C847" s="120"/>
      <c r="I847" s="1"/>
      <c r="J847" s="90"/>
    </row>
    <row r="848" spans="3:10" ht="15" x14ac:dyDescent="0.25">
      <c r="C848" s="120"/>
      <c r="I848" s="1"/>
      <c r="J848" s="90"/>
    </row>
    <row r="849" spans="3:10" ht="15" x14ac:dyDescent="0.25">
      <c r="C849" s="120"/>
      <c r="I849" s="1"/>
      <c r="J849" s="90"/>
    </row>
    <row r="850" spans="3:10" ht="15" x14ac:dyDescent="0.25">
      <c r="C850" s="120"/>
      <c r="I850" s="1"/>
      <c r="J850" s="90"/>
    </row>
    <row r="851" spans="3:10" ht="15" x14ac:dyDescent="0.25">
      <c r="C851" s="120"/>
      <c r="I851" s="1"/>
      <c r="J851" s="90"/>
    </row>
    <row r="852" spans="3:10" ht="15" x14ac:dyDescent="0.25">
      <c r="C852" s="120"/>
      <c r="I852" s="1"/>
      <c r="J852" s="90"/>
    </row>
    <row r="853" spans="3:10" ht="15" x14ac:dyDescent="0.25">
      <c r="C853" s="120"/>
      <c r="I853" s="1"/>
      <c r="J853" s="90"/>
    </row>
    <row r="854" spans="3:10" ht="15" x14ac:dyDescent="0.25">
      <c r="C854" s="120"/>
      <c r="I854" s="1"/>
      <c r="J854" s="90"/>
    </row>
    <row r="855" spans="3:10" ht="15" x14ac:dyDescent="0.25">
      <c r="C855" s="120"/>
      <c r="I855" s="1"/>
      <c r="J855" s="90"/>
    </row>
    <row r="856" spans="3:10" ht="15" x14ac:dyDescent="0.25">
      <c r="C856" s="120"/>
      <c r="I856" s="1"/>
      <c r="J856" s="90"/>
    </row>
    <row r="857" spans="3:10" ht="15" x14ac:dyDescent="0.25">
      <c r="C857" s="120"/>
      <c r="I857" s="1"/>
      <c r="J857" s="90"/>
    </row>
    <row r="858" spans="3:10" ht="15" x14ac:dyDescent="0.25">
      <c r="C858" s="120"/>
      <c r="I858" s="1"/>
      <c r="J858" s="90"/>
    </row>
    <row r="859" spans="3:10" ht="15" x14ac:dyDescent="0.25">
      <c r="C859" s="120"/>
      <c r="I859" s="1"/>
      <c r="J859" s="90"/>
    </row>
    <row r="860" spans="3:10" ht="15" x14ac:dyDescent="0.25">
      <c r="C860" s="120"/>
      <c r="I860" s="1"/>
      <c r="J860" s="90"/>
    </row>
    <row r="861" spans="3:10" ht="15" x14ac:dyDescent="0.25">
      <c r="C861" s="120"/>
      <c r="I861" s="1"/>
      <c r="J861" s="90"/>
    </row>
    <row r="862" spans="3:10" ht="15" x14ac:dyDescent="0.25">
      <c r="C862" s="120"/>
      <c r="I862" s="1"/>
      <c r="J862" s="90"/>
    </row>
    <row r="863" spans="3:10" ht="15" x14ac:dyDescent="0.25">
      <c r="C863" s="120"/>
      <c r="I863" s="1"/>
      <c r="J863" s="90"/>
    </row>
    <row r="864" spans="3:10" ht="15" x14ac:dyDescent="0.25">
      <c r="C864" s="120"/>
      <c r="I864" s="1"/>
      <c r="J864" s="90"/>
    </row>
    <row r="865" spans="3:10" ht="15" x14ac:dyDescent="0.25">
      <c r="C865" s="120"/>
      <c r="I865" s="1"/>
      <c r="J865" s="90"/>
    </row>
    <row r="866" spans="3:10" ht="15" x14ac:dyDescent="0.25">
      <c r="C866" s="120"/>
      <c r="I866" s="1"/>
      <c r="J866" s="90"/>
    </row>
    <row r="867" spans="3:10" ht="15" x14ac:dyDescent="0.25">
      <c r="C867" s="120"/>
      <c r="I867" s="1"/>
      <c r="J867" s="90"/>
    </row>
    <row r="868" spans="3:10" ht="15" x14ac:dyDescent="0.25">
      <c r="C868" s="120"/>
      <c r="I868" s="1"/>
      <c r="J868" s="90"/>
    </row>
    <row r="869" spans="3:10" ht="15" x14ac:dyDescent="0.25">
      <c r="C869" s="120"/>
      <c r="I869" s="1"/>
      <c r="J869" s="90"/>
    </row>
    <row r="870" spans="3:10" ht="15" x14ac:dyDescent="0.25">
      <c r="C870" s="120"/>
      <c r="I870" s="1"/>
      <c r="J870" s="90"/>
    </row>
    <row r="871" spans="3:10" ht="15" x14ac:dyDescent="0.25">
      <c r="C871" s="120"/>
      <c r="I871" s="1"/>
      <c r="J871" s="90"/>
    </row>
    <row r="872" spans="3:10" ht="15" x14ac:dyDescent="0.25">
      <c r="C872" s="120"/>
      <c r="I872" s="1"/>
      <c r="J872" s="90"/>
    </row>
    <row r="873" spans="3:10" ht="15" x14ac:dyDescent="0.25">
      <c r="C873" s="120"/>
      <c r="I873" s="1"/>
      <c r="J873" s="90"/>
    </row>
    <row r="874" spans="3:10" ht="15" x14ac:dyDescent="0.25">
      <c r="C874" s="120"/>
      <c r="I874" s="1"/>
      <c r="J874" s="90"/>
    </row>
    <row r="875" spans="3:10" ht="15" x14ac:dyDescent="0.25">
      <c r="C875" s="120"/>
      <c r="I875" s="1"/>
      <c r="J875" s="90"/>
    </row>
    <row r="876" spans="3:10" ht="15" x14ac:dyDescent="0.25">
      <c r="C876" s="120"/>
      <c r="I876" s="1"/>
      <c r="J876" s="90"/>
    </row>
    <row r="877" spans="3:10" ht="15" x14ac:dyDescent="0.25">
      <c r="C877" s="120"/>
      <c r="I877" s="1"/>
      <c r="J877" s="90"/>
    </row>
    <row r="878" spans="3:10" ht="15" x14ac:dyDescent="0.25">
      <c r="C878" s="120"/>
      <c r="I878" s="1"/>
      <c r="J878" s="90"/>
    </row>
    <row r="879" spans="3:10" ht="15" x14ac:dyDescent="0.25">
      <c r="C879" s="120"/>
      <c r="I879" s="1"/>
      <c r="J879" s="90"/>
    </row>
    <row r="880" spans="3:10" ht="15" x14ac:dyDescent="0.25">
      <c r="C880" s="120"/>
      <c r="I880" s="1"/>
      <c r="J880" s="90"/>
    </row>
    <row r="881" spans="3:10" ht="15" x14ac:dyDescent="0.25">
      <c r="C881" s="120"/>
      <c r="I881" s="1"/>
      <c r="J881" s="90"/>
    </row>
    <row r="882" spans="3:10" ht="15" x14ac:dyDescent="0.25">
      <c r="C882" s="120"/>
      <c r="I882" s="1"/>
      <c r="J882" s="90"/>
    </row>
    <row r="883" spans="3:10" ht="15" x14ac:dyDescent="0.25">
      <c r="C883" s="120"/>
      <c r="I883" s="1"/>
      <c r="J883" s="90"/>
    </row>
    <row r="884" spans="3:10" ht="15" x14ac:dyDescent="0.25">
      <c r="C884" s="120"/>
      <c r="I884" s="1"/>
      <c r="J884" s="90"/>
    </row>
    <row r="885" spans="3:10" ht="15" x14ac:dyDescent="0.25">
      <c r="C885" s="120"/>
      <c r="I885" s="1"/>
      <c r="J885" s="90"/>
    </row>
    <row r="886" spans="3:10" ht="15" x14ac:dyDescent="0.25">
      <c r="C886" s="120"/>
      <c r="I886" s="1"/>
      <c r="J886" s="90"/>
    </row>
    <row r="887" spans="3:10" ht="15" x14ac:dyDescent="0.25">
      <c r="C887" s="120"/>
      <c r="I887" s="1"/>
      <c r="J887" s="90"/>
    </row>
    <row r="888" spans="3:10" ht="15" x14ac:dyDescent="0.25">
      <c r="C888" s="120"/>
      <c r="I888" s="1"/>
      <c r="J888" s="90"/>
    </row>
    <row r="889" spans="3:10" ht="15" x14ac:dyDescent="0.25">
      <c r="C889" s="120"/>
      <c r="I889" s="1"/>
      <c r="J889" s="90"/>
    </row>
    <row r="890" spans="3:10" ht="15" x14ac:dyDescent="0.25">
      <c r="C890" s="120"/>
      <c r="I890" s="1"/>
      <c r="J890" s="90"/>
    </row>
    <row r="891" spans="3:10" ht="15" x14ac:dyDescent="0.25">
      <c r="C891" s="120"/>
      <c r="I891" s="1"/>
      <c r="J891" s="90"/>
    </row>
    <row r="892" spans="3:10" ht="15" x14ac:dyDescent="0.25">
      <c r="C892" s="120"/>
      <c r="I892" s="1"/>
      <c r="J892" s="90"/>
    </row>
    <row r="893" spans="3:10" ht="15" x14ac:dyDescent="0.25">
      <c r="C893" s="120"/>
      <c r="I893" s="1"/>
      <c r="J893" s="90"/>
    </row>
    <row r="894" spans="3:10" ht="15" x14ac:dyDescent="0.25">
      <c r="C894" s="120"/>
      <c r="I894" s="1"/>
      <c r="J894" s="90"/>
    </row>
    <row r="895" spans="3:10" ht="15" x14ac:dyDescent="0.25">
      <c r="C895" s="120"/>
      <c r="I895" s="1"/>
      <c r="J895" s="90"/>
    </row>
    <row r="896" spans="3:10" ht="15" x14ac:dyDescent="0.25">
      <c r="C896" s="120"/>
      <c r="I896" s="1"/>
      <c r="J896" s="90"/>
    </row>
    <row r="897" spans="3:10" ht="15" x14ac:dyDescent="0.25">
      <c r="C897" s="120"/>
      <c r="I897" s="1"/>
      <c r="J897" s="90"/>
    </row>
    <row r="898" spans="3:10" ht="15" x14ac:dyDescent="0.25">
      <c r="C898" s="120"/>
      <c r="I898" s="1"/>
      <c r="J898" s="90"/>
    </row>
    <row r="899" spans="3:10" ht="15" x14ac:dyDescent="0.25">
      <c r="C899" s="120"/>
      <c r="I899" s="1"/>
      <c r="J899" s="90"/>
    </row>
    <row r="900" spans="3:10" ht="15" x14ac:dyDescent="0.25">
      <c r="C900" s="120"/>
      <c r="I900" s="1"/>
      <c r="J900" s="90"/>
    </row>
    <row r="901" spans="3:10" ht="15" x14ac:dyDescent="0.25">
      <c r="C901" s="120"/>
      <c r="I901" s="1"/>
      <c r="J901" s="90"/>
    </row>
    <row r="902" spans="3:10" ht="15" x14ac:dyDescent="0.25">
      <c r="C902" s="120"/>
      <c r="I902" s="1"/>
      <c r="J902" s="90"/>
    </row>
    <row r="903" spans="3:10" ht="15" x14ac:dyDescent="0.25">
      <c r="C903" s="120"/>
      <c r="I903" s="1"/>
      <c r="J903" s="90"/>
    </row>
    <row r="904" spans="3:10" ht="15" x14ac:dyDescent="0.25">
      <c r="C904" s="120"/>
      <c r="I904" s="1"/>
      <c r="J904" s="90"/>
    </row>
    <row r="905" spans="3:10" ht="15" x14ac:dyDescent="0.25">
      <c r="C905" s="120"/>
      <c r="I905" s="1"/>
      <c r="J905" s="90"/>
    </row>
    <row r="906" spans="3:10" ht="15" x14ac:dyDescent="0.25">
      <c r="C906" s="120"/>
      <c r="I906" s="1"/>
      <c r="J906" s="90"/>
    </row>
    <row r="907" spans="3:10" ht="15" x14ac:dyDescent="0.25">
      <c r="C907" s="120"/>
      <c r="I907" s="1"/>
      <c r="J907" s="90"/>
    </row>
    <row r="908" spans="3:10" ht="15" x14ac:dyDescent="0.25">
      <c r="C908" s="120"/>
      <c r="I908" s="1"/>
      <c r="J908" s="90"/>
    </row>
    <row r="909" spans="3:10" ht="15" x14ac:dyDescent="0.25">
      <c r="C909" s="120"/>
      <c r="I909" s="1"/>
      <c r="J909" s="90"/>
    </row>
    <row r="910" spans="3:10" ht="15" x14ac:dyDescent="0.25">
      <c r="C910" s="120"/>
      <c r="I910" s="1"/>
      <c r="J910" s="90"/>
    </row>
    <row r="911" spans="3:10" ht="15" x14ac:dyDescent="0.25">
      <c r="C911" s="120"/>
      <c r="I911" s="1"/>
      <c r="J911" s="90"/>
    </row>
    <row r="912" spans="3:10" ht="15" x14ac:dyDescent="0.25">
      <c r="C912" s="120"/>
      <c r="I912" s="1"/>
      <c r="J912" s="90"/>
    </row>
    <row r="913" spans="3:10" ht="15" x14ac:dyDescent="0.25">
      <c r="C913" s="120"/>
      <c r="I913" s="1"/>
      <c r="J913" s="90"/>
    </row>
    <row r="914" spans="3:10" ht="15" x14ac:dyDescent="0.25">
      <c r="C914" s="120"/>
      <c r="I914" s="1"/>
      <c r="J914" s="90"/>
    </row>
    <row r="915" spans="3:10" ht="15" x14ac:dyDescent="0.25">
      <c r="C915" s="120"/>
      <c r="I915" s="1"/>
      <c r="J915" s="90"/>
    </row>
    <row r="916" spans="3:10" ht="15" x14ac:dyDescent="0.25">
      <c r="C916" s="120"/>
      <c r="I916" s="1"/>
      <c r="J916" s="90"/>
    </row>
    <row r="917" spans="3:10" ht="15" x14ac:dyDescent="0.25">
      <c r="C917" s="120"/>
      <c r="I917" s="1"/>
      <c r="J917" s="90"/>
    </row>
    <row r="918" spans="3:10" ht="15" x14ac:dyDescent="0.25">
      <c r="C918" s="120"/>
      <c r="I918" s="1"/>
      <c r="J918" s="90"/>
    </row>
    <row r="919" spans="3:10" ht="15" x14ac:dyDescent="0.25">
      <c r="C919" s="120"/>
      <c r="I919" s="1"/>
      <c r="J919" s="90"/>
    </row>
    <row r="920" spans="3:10" ht="15" x14ac:dyDescent="0.25">
      <c r="C920" s="120"/>
      <c r="I920" s="1"/>
      <c r="J920" s="90"/>
    </row>
    <row r="921" spans="3:10" ht="15" x14ac:dyDescent="0.25">
      <c r="C921" s="120"/>
      <c r="I921" s="1"/>
      <c r="J921" s="90"/>
    </row>
    <row r="922" spans="3:10" ht="15" x14ac:dyDescent="0.25">
      <c r="C922" s="120"/>
      <c r="I922" s="1"/>
      <c r="J922" s="90"/>
    </row>
    <row r="923" spans="3:10" ht="15" x14ac:dyDescent="0.25">
      <c r="C923" s="120"/>
      <c r="I923" s="1"/>
      <c r="J923" s="90"/>
    </row>
    <row r="924" spans="3:10" ht="15" x14ac:dyDescent="0.25">
      <c r="C924" s="120"/>
      <c r="I924" s="1"/>
      <c r="J924" s="90"/>
    </row>
    <row r="925" spans="3:10" ht="15" x14ac:dyDescent="0.25">
      <c r="C925" s="120"/>
      <c r="I925" s="1"/>
      <c r="J925" s="90"/>
    </row>
    <row r="926" spans="3:10" ht="15" x14ac:dyDescent="0.25">
      <c r="C926" s="120"/>
      <c r="I926" s="1"/>
      <c r="J926" s="90"/>
    </row>
    <row r="927" spans="3:10" ht="15" x14ac:dyDescent="0.25">
      <c r="C927" s="120"/>
      <c r="I927" s="1"/>
      <c r="J927" s="90"/>
    </row>
    <row r="928" spans="3:10" ht="15" x14ac:dyDescent="0.25">
      <c r="C928" s="120"/>
      <c r="I928" s="1"/>
      <c r="J928" s="90"/>
    </row>
    <row r="929" spans="3:10" ht="15" x14ac:dyDescent="0.25">
      <c r="C929" s="120"/>
      <c r="I929" s="1"/>
      <c r="J929" s="90"/>
    </row>
    <row r="930" spans="3:10" ht="15" x14ac:dyDescent="0.25">
      <c r="C930" s="120"/>
      <c r="I930" s="1"/>
      <c r="J930" s="90"/>
    </row>
    <row r="931" spans="3:10" ht="15" x14ac:dyDescent="0.25">
      <c r="C931" s="120"/>
      <c r="I931" s="1"/>
      <c r="J931" s="90"/>
    </row>
    <row r="932" spans="3:10" ht="15" x14ac:dyDescent="0.25">
      <c r="C932" s="120"/>
      <c r="I932" s="1"/>
      <c r="J932" s="90"/>
    </row>
    <row r="933" spans="3:10" ht="15" x14ac:dyDescent="0.25">
      <c r="C933" s="120"/>
      <c r="I933" s="1"/>
      <c r="J933" s="90"/>
    </row>
    <row r="934" spans="3:10" ht="15" x14ac:dyDescent="0.25">
      <c r="C934" s="120"/>
      <c r="I934" s="1"/>
      <c r="J934" s="90"/>
    </row>
    <row r="935" spans="3:10" ht="15" x14ac:dyDescent="0.25">
      <c r="C935" s="120"/>
      <c r="I935" s="1"/>
      <c r="J935" s="90"/>
    </row>
    <row r="936" spans="3:10" ht="15" x14ac:dyDescent="0.25">
      <c r="C936" s="120"/>
      <c r="I936" s="1"/>
      <c r="J936" s="90"/>
    </row>
    <row r="937" spans="3:10" ht="15" x14ac:dyDescent="0.25">
      <c r="C937" s="120"/>
      <c r="I937" s="1"/>
      <c r="J937" s="90"/>
    </row>
    <row r="938" spans="3:10" ht="15" x14ac:dyDescent="0.25">
      <c r="C938" s="120"/>
      <c r="I938" s="1"/>
      <c r="J938" s="90"/>
    </row>
    <row r="939" spans="3:10" ht="15" x14ac:dyDescent="0.25">
      <c r="C939" s="120"/>
      <c r="I939" s="1"/>
      <c r="J939" s="90"/>
    </row>
    <row r="940" spans="3:10" ht="15" x14ac:dyDescent="0.25">
      <c r="C940" s="120"/>
      <c r="I940" s="1"/>
      <c r="J940" s="90"/>
    </row>
    <row r="941" spans="3:10" ht="15" x14ac:dyDescent="0.25">
      <c r="C941" s="120"/>
      <c r="I941" s="1"/>
      <c r="J941" s="90"/>
    </row>
    <row r="942" spans="3:10" ht="15" x14ac:dyDescent="0.25">
      <c r="C942" s="120"/>
      <c r="I942" s="1"/>
      <c r="J942" s="90"/>
    </row>
    <row r="943" spans="3:10" ht="15" x14ac:dyDescent="0.25">
      <c r="C943" s="120"/>
      <c r="I943" s="1"/>
      <c r="J943" s="90"/>
    </row>
    <row r="944" spans="3:10" ht="15" x14ac:dyDescent="0.25">
      <c r="C944" s="120"/>
      <c r="I944" s="1"/>
      <c r="J944" s="90"/>
    </row>
    <row r="945" spans="3:10" ht="15" x14ac:dyDescent="0.25">
      <c r="C945" s="120"/>
      <c r="I945" s="1"/>
      <c r="J945" s="90"/>
    </row>
    <row r="946" spans="3:10" ht="15" x14ac:dyDescent="0.25">
      <c r="C946" s="120"/>
      <c r="I946" s="1"/>
      <c r="J946" s="90"/>
    </row>
    <row r="947" spans="3:10" ht="15" x14ac:dyDescent="0.25">
      <c r="C947" s="120"/>
      <c r="I947" s="1"/>
      <c r="J947" s="90"/>
    </row>
    <row r="948" spans="3:10" ht="15" x14ac:dyDescent="0.25">
      <c r="C948" s="120"/>
      <c r="I948" s="1"/>
      <c r="J948" s="90"/>
    </row>
    <row r="949" spans="3:10" ht="15" x14ac:dyDescent="0.25">
      <c r="C949" s="120"/>
      <c r="I949" s="1"/>
      <c r="J949" s="90"/>
    </row>
    <row r="950" spans="3:10" ht="15" x14ac:dyDescent="0.25">
      <c r="C950" s="120"/>
      <c r="I950" s="1"/>
      <c r="J950" s="90"/>
    </row>
    <row r="951" spans="3:10" ht="15" x14ac:dyDescent="0.25">
      <c r="C951" s="120"/>
      <c r="I951" s="1"/>
      <c r="J951" s="90"/>
    </row>
    <row r="952" spans="3:10" ht="15" x14ac:dyDescent="0.25">
      <c r="C952" s="120"/>
      <c r="I952" s="1"/>
      <c r="J952" s="90"/>
    </row>
    <row r="953" spans="3:10" ht="15" x14ac:dyDescent="0.25">
      <c r="C953" s="120"/>
      <c r="I953" s="1"/>
      <c r="J953" s="90"/>
    </row>
    <row r="954" spans="3:10" ht="15" x14ac:dyDescent="0.25">
      <c r="C954" s="120"/>
      <c r="I954" s="1"/>
      <c r="J954" s="90"/>
    </row>
    <row r="955" spans="3:10" ht="15" x14ac:dyDescent="0.25">
      <c r="C955" s="120"/>
      <c r="I955" s="1"/>
      <c r="J955" s="90"/>
    </row>
    <row r="956" spans="3:10" ht="15" x14ac:dyDescent="0.25">
      <c r="C956" s="120"/>
      <c r="I956" s="1"/>
      <c r="J956" s="90"/>
    </row>
    <row r="957" spans="3:10" ht="15" x14ac:dyDescent="0.25">
      <c r="C957" s="120"/>
      <c r="I957" s="1"/>
      <c r="J957" s="90"/>
    </row>
    <row r="958" spans="3:10" ht="15" x14ac:dyDescent="0.25">
      <c r="C958" s="120"/>
      <c r="I958" s="1"/>
      <c r="J958" s="90"/>
    </row>
    <row r="959" spans="3:10" ht="15" x14ac:dyDescent="0.25">
      <c r="C959" s="120"/>
      <c r="I959" s="1"/>
      <c r="J959" s="90"/>
    </row>
    <row r="960" spans="3:10" ht="15" x14ac:dyDescent="0.25">
      <c r="C960" s="120"/>
      <c r="I960" s="1"/>
      <c r="J960" s="90"/>
    </row>
    <row r="961" spans="3:10" ht="15" x14ac:dyDescent="0.25">
      <c r="C961" s="120"/>
      <c r="I961" s="1"/>
      <c r="J961" s="90"/>
    </row>
    <row r="962" spans="3:10" ht="15" x14ac:dyDescent="0.25">
      <c r="C962" s="120"/>
      <c r="I962" s="1"/>
      <c r="J962" s="90"/>
    </row>
    <row r="963" spans="3:10" ht="15" x14ac:dyDescent="0.25">
      <c r="C963" s="120"/>
      <c r="I963" s="1"/>
      <c r="J963" s="90"/>
    </row>
    <row r="964" spans="3:10" ht="15" x14ac:dyDescent="0.25">
      <c r="C964" s="120"/>
      <c r="I964" s="1"/>
      <c r="J964" s="90"/>
    </row>
    <row r="965" spans="3:10" ht="15" x14ac:dyDescent="0.25">
      <c r="C965" s="120"/>
      <c r="I965" s="1"/>
      <c r="J965" s="90"/>
    </row>
    <row r="966" spans="3:10" ht="15" x14ac:dyDescent="0.25">
      <c r="C966" s="120"/>
      <c r="I966" s="1"/>
      <c r="J966" s="90"/>
    </row>
    <row r="967" spans="3:10" ht="15" x14ac:dyDescent="0.25">
      <c r="C967" s="120"/>
      <c r="I967" s="1"/>
      <c r="J967" s="90"/>
    </row>
    <row r="968" spans="3:10" ht="15" x14ac:dyDescent="0.25">
      <c r="C968" s="120"/>
      <c r="I968" s="1"/>
      <c r="J968" s="90"/>
    </row>
    <row r="969" spans="3:10" ht="15" x14ac:dyDescent="0.25">
      <c r="C969" s="120"/>
      <c r="I969" s="1"/>
      <c r="J969" s="90"/>
    </row>
    <row r="970" spans="3:10" ht="15" x14ac:dyDescent="0.25">
      <c r="C970" s="120"/>
      <c r="I970" s="1"/>
      <c r="J970" s="90"/>
    </row>
    <row r="971" spans="3:10" ht="15" x14ac:dyDescent="0.25">
      <c r="C971" s="120"/>
      <c r="I971" s="1"/>
      <c r="J971" s="90"/>
    </row>
    <row r="972" spans="3:10" ht="15" x14ac:dyDescent="0.25">
      <c r="C972" s="120"/>
      <c r="I972" s="1"/>
      <c r="J972" s="90"/>
    </row>
    <row r="973" spans="3:10" ht="15" x14ac:dyDescent="0.25">
      <c r="C973" s="120"/>
      <c r="I973" s="1"/>
      <c r="J973" s="90"/>
    </row>
    <row r="974" spans="3:10" ht="15" x14ac:dyDescent="0.25">
      <c r="C974" s="120"/>
      <c r="I974" s="1"/>
      <c r="J974" s="90"/>
    </row>
    <row r="975" spans="3:10" ht="15" x14ac:dyDescent="0.25">
      <c r="C975" s="120"/>
      <c r="I975" s="1"/>
      <c r="J975" s="90"/>
    </row>
    <row r="976" spans="3:10" ht="15" x14ac:dyDescent="0.25">
      <c r="C976" s="120"/>
      <c r="I976" s="1"/>
      <c r="J976" s="90"/>
    </row>
    <row r="977" spans="3:10" ht="15" x14ac:dyDescent="0.25">
      <c r="C977" s="120"/>
      <c r="I977" s="1"/>
      <c r="J977" s="90"/>
    </row>
    <row r="978" spans="3:10" ht="15" x14ac:dyDescent="0.25">
      <c r="C978" s="120"/>
      <c r="I978" s="1"/>
      <c r="J978" s="90"/>
    </row>
    <row r="979" spans="3:10" ht="15" x14ac:dyDescent="0.25">
      <c r="C979" s="120"/>
      <c r="I979" s="1"/>
      <c r="J979" s="90"/>
    </row>
    <row r="980" spans="3:10" ht="15" x14ac:dyDescent="0.25">
      <c r="C980" s="120"/>
      <c r="I980" s="1"/>
      <c r="J980" s="90"/>
    </row>
    <row r="981" spans="3:10" ht="15" x14ac:dyDescent="0.25">
      <c r="C981" s="120"/>
      <c r="I981" s="1"/>
      <c r="J981" s="90"/>
    </row>
    <row r="982" spans="3:10" ht="15" x14ac:dyDescent="0.25">
      <c r="C982" s="120"/>
      <c r="I982" s="1"/>
      <c r="J982" s="90"/>
    </row>
    <row r="983" spans="3:10" ht="15" x14ac:dyDescent="0.25">
      <c r="C983" s="120"/>
      <c r="I983" s="1"/>
      <c r="J983" s="90"/>
    </row>
    <row r="984" spans="3:10" ht="15" x14ac:dyDescent="0.25">
      <c r="C984" s="120"/>
      <c r="I984" s="1"/>
      <c r="J984" s="90"/>
    </row>
    <row r="985" spans="3:10" ht="15" x14ac:dyDescent="0.25">
      <c r="C985" s="120"/>
      <c r="I985" s="1"/>
      <c r="J985" s="90"/>
    </row>
    <row r="986" spans="3:10" ht="15" x14ac:dyDescent="0.25">
      <c r="C986" s="120"/>
      <c r="I986" s="1"/>
      <c r="J986" s="90"/>
    </row>
    <row r="987" spans="3:10" ht="15" x14ac:dyDescent="0.25">
      <c r="C987" s="120"/>
      <c r="I987" s="1"/>
      <c r="J987" s="90"/>
    </row>
    <row r="988" spans="3:10" ht="15" x14ac:dyDescent="0.25">
      <c r="C988" s="120"/>
      <c r="I988" s="1"/>
      <c r="J988" s="90"/>
    </row>
    <row r="989" spans="3:10" ht="15" x14ac:dyDescent="0.25">
      <c r="C989" s="120"/>
      <c r="I989" s="1"/>
      <c r="J989" s="90"/>
    </row>
    <row r="990" spans="3:10" ht="15" x14ac:dyDescent="0.25">
      <c r="C990" s="120"/>
      <c r="I990" s="1"/>
      <c r="J990" s="90"/>
    </row>
    <row r="991" spans="3:10" ht="15" x14ac:dyDescent="0.25">
      <c r="C991" s="120"/>
      <c r="I991" s="1"/>
      <c r="J991" s="90"/>
    </row>
    <row r="992" spans="3:10" ht="15" x14ac:dyDescent="0.25">
      <c r="C992" s="120"/>
      <c r="I992" s="1"/>
      <c r="J992" s="90"/>
    </row>
    <row r="993" spans="3:10" ht="15" x14ac:dyDescent="0.25">
      <c r="C993" s="120"/>
      <c r="I993" s="1"/>
      <c r="J993" s="90"/>
    </row>
    <row r="994" spans="3:10" ht="15" x14ac:dyDescent="0.25">
      <c r="C994" s="120"/>
      <c r="I994" s="1"/>
      <c r="J994" s="90"/>
    </row>
    <row r="995" spans="3:10" ht="15" x14ac:dyDescent="0.25">
      <c r="C995" s="120"/>
      <c r="I995" s="1"/>
      <c r="J995" s="90"/>
    </row>
    <row r="996" spans="3:10" ht="15" x14ac:dyDescent="0.25">
      <c r="C996" s="120"/>
      <c r="I996" s="1"/>
      <c r="J996" s="90"/>
    </row>
    <row r="997" spans="3:10" ht="15" x14ac:dyDescent="0.25">
      <c r="C997" s="120"/>
      <c r="I997" s="1"/>
      <c r="J997" s="90"/>
    </row>
    <row r="998" spans="3:10" ht="15" x14ac:dyDescent="0.25">
      <c r="C998" s="120"/>
      <c r="I998" s="1"/>
      <c r="J998" s="90"/>
    </row>
    <row r="999" spans="3:10" ht="15" x14ac:dyDescent="0.25">
      <c r="C999" s="120"/>
      <c r="I999" s="1"/>
      <c r="J999" s="90"/>
    </row>
    <row r="1000" spans="3:10" ht="15" x14ac:dyDescent="0.25">
      <c r="C1000" s="120"/>
      <c r="I1000" s="1"/>
      <c r="J1000" s="90"/>
    </row>
    <row r="1001" spans="3:10" ht="15" x14ac:dyDescent="0.25">
      <c r="C1001" s="120"/>
      <c r="I1001" s="1"/>
      <c r="J1001" s="90"/>
    </row>
    <row r="1002" spans="3:10" ht="15" x14ac:dyDescent="0.25">
      <c r="C1002" s="120"/>
      <c r="I1002" s="1"/>
      <c r="J1002" s="90"/>
    </row>
    <row r="1003" spans="3:10" ht="15" x14ac:dyDescent="0.25">
      <c r="C1003" s="120"/>
      <c r="I1003" s="1"/>
      <c r="J1003" s="90"/>
    </row>
    <row r="1004" spans="3:10" ht="15" x14ac:dyDescent="0.25">
      <c r="C1004" s="120"/>
      <c r="I1004" s="1"/>
      <c r="J1004" s="90"/>
    </row>
  </sheetData>
  <mergeCells count="3">
    <mergeCell ref="C24:F24"/>
    <mergeCell ref="D5:D7"/>
    <mergeCell ref="E5:E7"/>
  </mergeCells>
  <pageMargins left="0.70866141732283472" right="0.70866141732283472" top="0.74803149606299213" bottom="0.74803149606299213" header="0" footer="0"/>
  <pageSetup paperSize="9" scale="6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1C067-0EA5-4BA7-A37C-BA868164B0A8}">
  <dimension ref="A1:D88"/>
  <sheetViews>
    <sheetView zoomScale="110" zoomScaleNormal="110" workbookViewId="0">
      <selection sqref="A1:XFD1048576"/>
    </sheetView>
  </sheetViews>
  <sheetFormatPr defaultColWidth="9" defaultRowHeight="16.5" x14ac:dyDescent="0.3"/>
  <cols>
    <col min="1" max="1" width="3.375" style="54" bestFit="1" customWidth="1"/>
    <col min="2" max="2" width="64.375" style="57" customWidth="1"/>
    <col min="3" max="3" width="9" style="58" bestFit="1" customWidth="1"/>
    <col min="4" max="4" width="9.625" style="50" bestFit="1" customWidth="1"/>
    <col min="5" max="16384" width="9" style="50"/>
  </cols>
  <sheetData>
    <row r="1" spans="1:4" x14ac:dyDescent="0.3">
      <c r="A1" s="46"/>
      <c r="B1" s="47"/>
      <c r="C1" s="48"/>
      <c r="D1" s="49"/>
    </row>
    <row r="2" spans="1:4" x14ac:dyDescent="0.3">
      <c r="A2" s="51"/>
      <c r="B2" s="52"/>
      <c r="C2" s="48"/>
    </row>
    <row r="3" spans="1:4" x14ac:dyDescent="0.3">
      <c r="A3" s="51"/>
      <c r="B3" s="52"/>
      <c r="C3" s="48"/>
    </row>
    <row r="4" spans="1:4" x14ac:dyDescent="0.3">
      <c r="A4" s="51"/>
      <c r="B4" s="52"/>
      <c r="C4" s="48"/>
    </row>
    <row r="5" spans="1:4" x14ac:dyDescent="0.3">
      <c r="A5" s="51"/>
      <c r="B5" s="52"/>
      <c r="C5" s="48"/>
    </row>
    <row r="6" spans="1:4" x14ac:dyDescent="0.3">
      <c r="A6" s="51"/>
      <c r="B6" s="52"/>
      <c r="C6" s="48"/>
    </row>
    <row r="7" spans="1:4" x14ac:dyDescent="0.3">
      <c r="A7" s="51"/>
      <c r="B7" s="52"/>
      <c r="C7" s="48"/>
    </row>
    <row r="8" spans="1:4" x14ac:dyDescent="0.3">
      <c r="A8" s="51"/>
      <c r="B8" s="52"/>
      <c r="C8" s="48"/>
    </row>
    <row r="9" spans="1:4" x14ac:dyDescent="0.3">
      <c r="A9" s="51"/>
      <c r="B9" s="52"/>
      <c r="C9" s="48"/>
    </row>
    <row r="10" spans="1:4" x14ac:dyDescent="0.3">
      <c r="A10" s="51"/>
      <c r="B10" s="52"/>
      <c r="C10" s="48"/>
    </row>
    <row r="11" spans="1:4" x14ac:dyDescent="0.3">
      <c r="A11" s="51"/>
      <c r="B11" s="52"/>
      <c r="C11" s="48"/>
    </row>
    <row r="12" spans="1:4" x14ac:dyDescent="0.3">
      <c r="A12" s="51"/>
      <c r="B12" s="52"/>
      <c r="C12" s="48"/>
    </row>
    <row r="13" spans="1:4" x14ac:dyDescent="0.3">
      <c r="A13" s="51"/>
      <c r="B13" s="52"/>
      <c r="C13" s="48"/>
    </row>
    <row r="14" spans="1:4" x14ac:dyDescent="0.3">
      <c r="A14" s="51"/>
      <c r="B14" s="52"/>
      <c r="C14" s="48"/>
    </row>
    <row r="15" spans="1:4" x14ac:dyDescent="0.3">
      <c r="A15" s="51"/>
      <c r="B15" s="52"/>
      <c r="C15" s="48"/>
    </row>
    <row r="16" spans="1:4" x14ac:dyDescent="0.3">
      <c r="A16" s="51"/>
      <c r="B16" s="52"/>
      <c r="C16" s="48"/>
    </row>
    <row r="17" spans="1:4" x14ac:dyDescent="0.3">
      <c r="A17" s="51"/>
      <c r="B17" s="52"/>
      <c r="C17" s="48"/>
      <c r="D17" s="53"/>
    </row>
    <row r="18" spans="1:4" x14ac:dyDescent="0.3">
      <c r="A18" s="51"/>
      <c r="B18" s="52"/>
      <c r="C18" s="48"/>
    </row>
    <row r="19" spans="1:4" x14ac:dyDescent="0.3">
      <c r="A19" s="51"/>
      <c r="B19" s="52"/>
      <c r="C19" s="48"/>
    </row>
    <row r="20" spans="1:4" x14ac:dyDescent="0.3">
      <c r="A20" s="51"/>
      <c r="B20" s="52"/>
      <c r="C20" s="48"/>
    </row>
    <row r="21" spans="1:4" x14ac:dyDescent="0.3">
      <c r="A21" s="51"/>
      <c r="B21" s="52"/>
      <c r="C21" s="48"/>
    </row>
    <row r="22" spans="1:4" x14ac:dyDescent="0.3">
      <c r="A22" s="51"/>
      <c r="B22" s="52"/>
      <c r="C22" s="48"/>
    </row>
    <row r="23" spans="1:4" x14ac:dyDescent="0.3">
      <c r="A23" s="51"/>
      <c r="B23" s="52"/>
      <c r="C23" s="48"/>
    </row>
    <row r="24" spans="1:4" x14ac:dyDescent="0.3">
      <c r="A24" s="51"/>
      <c r="B24" s="52"/>
      <c r="C24" s="48"/>
    </row>
    <row r="25" spans="1:4" x14ac:dyDescent="0.3">
      <c r="A25" s="51"/>
      <c r="B25" s="52"/>
      <c r="C25" s="48"/>
    </row>
    <row r="26" spans="1:4" x14ac:dyDescent="0.3">
      <c r="A26" s="51"/>
      <c r="B26" s="52"/>
      <c r="C26" s="48"/>
    </row>
    <row r="27" spans="1:4" x14ac:dyDescent="0.3">
      <c r="A27" s="51"/>
      <c r="B27" s="52"/>
      <c r="C27" s="48"/>
    </row>
    <row r="28" spans="1:4" x14ac:dyDescent="0.3">
      <c r="A28" s="51"/>
      <c r="B28" s="52"/>
      <c r="C28" s="48"/>
    </row>
    <row r="29" spans="1:4" x14ac:dyDescent="0.3">
      <c r="A29" s="51"/>
      <c r="B29" s="52"/>
      <c r="C29" s="48"/>
    </row>
    <row r="30" spans="1:4" x14ac:dyDescent="0.3">
      <c r="A30" s="51"/>
      <c r="B30" s="52"/>
      <c r="C30" s="48"/>
    </row>
    <row r="31" spans="1:4" x14ac:dyDescent="0.3">
      <c r="A31" s="51"/>
      <c r="B31" s="52"/>
      <c r="C31" s="48"/>
    </row>
    <row r="32" spans="1:4" x14ac:dyDescent="0.3">
      <c r="A32" s="51"/>
      <c r="B32" s="52"/>
      <c r="C32" s="48"/>
    </row>
    <row r="33" spans="1:4" x14ac:dyDescent="0.3">
      <c r="A33" s="51"/>
      <c r="B33" s="52"/>
      <c r="C33" s="48"/>
    </row>
    <row r="34" spans="1:4" x14ac:dyDescent="0.3">
      <c r="A34" s="46"/>
      <c r="B34" s="52"/>
      <c r="C34" s="48"/>
      <c r="D34" s="49"/>
    </row>
    <row r="35" spans="1:4" x14ac:dyDescent="0.3">
      <c r="A35" s="51"/>
      <c r="B35" s="52"/>
      <c r="C35" s="48"/>
      <c r="D35" s="54"/>
    </row>
    <row r="36" spans="1:4" x14ac:dyDescent="0.3">
      <c r="A36" s="51"/>
      <c r="B36" s="52"/>
      <c r="C36" s="48"/>
      <c r="D36" s="54"/>
    </row>
    <row r="37" spans="1:4" x14ac:dyDescent="0.3">
      <c r="A37" s="51"/>
      <c r="B37" s="52"/>
      <c r="C37" s="48"/>
      <c r="D37" s="54"/>
    </row>
    <row r="38" spans="1:4" x14ac:dyDescent="0.3">
      <c r="A38" s="51"/>
      <c r="B38" s="52"/>
      <c r="C38" s="48"/>
      <c r="D38" s="54"/>
    </row>
    <row r="39" spans="1:4" x14ac:dyDescent="0.3">
      <c r="A39" s="51"/>
      <c r="B39" s="52"/>
      <c r="C39" s="48"/>
      <c r="D39" s="54"/>
    </row>
    <row r="40" spans="1:4" x14ac:dyDescent="0.3">
      <c r="A40" s="51"/>
      <c r="B40" s="52"/>
      <c r="C40" s="48"/>
      <c r="D40" s="54"/>
    </row>
    <row r="41" spans="1:4" x14ac:dyDescent="0.3">
      <c r="A41" s="51"/>
      <c r="B41" s="52"/>
      <c r="C41" s="48"/>
    </row>
    <row r="42" spans="1:4" s="49" customFormat="1" x14ac:dyDescent="0.3">
      <c r="A42" s="46"/>
      <c r="B42" s="52"/>
      <c r="C42" s="48"/>
      <c r="D42" s="53"/>
    </row>
    <row r="43" spans="1:4" x14ac:dyDescent="0.3">
      <c r="A43" s="51"/>
      <c r="B43" s="52"/>
      <c r="C43" s="48"/>
      <c r="D43" s="53"/>
    </row>
    <row r="44" spans="1:4" x14ac:dyDescent="0.3">
      <c r="A44" s="51"/>
      <c r="B44" s="52"/>
      <c r="C44" s="48"/>
      <c r="D44" s="53"/>
    </row>
    <row r="45" spans="1:4" x14ac:dyDescent="0.3">
      <c r="A45" s="51"/>
      <c r="B45" s="52"/>
      <c r="C45" s="48"/>
      <c r="D45" s="53"/>
    </row>
    <row r="46" spans="1:4" x14ac:dyDescent="0.3">
      <c r="A46" s="51"/>
      <c r="B46" s="52"/>
      <c r="C46" s="48"/>
      <c r="D46" s="53"/>
    </row>
    <row r="47" spans="1:4" x14ac:dyDescent="0.3">
      <c r="A47" s="51"/>
      <c r="B47" s="52"/>
      <c r="C47" s="48"/>
      <c r="D47" s="53"/>
    </row>
    <row r="48" spans="1:4" x14ac:dyDescent="0.3">
      <c r="A48" s="51"/>
      <c r="B48" s="52"/>
      <c r="C48" s="48"/>
      <c r="D48" s="53"/>
    </row>
    <row r="49" spans="1:4" s="49" customFormat="1" x14ac:dyDescent="0.3">
      <c r="A49" s="46"/>
      <c r="B49" s="52"/>
      <c r="C49" s="48"/>
      <c r="D49" s="50"/>
    </row>
    <row r="50" spans="1:4" x14ac:dyDescent="0.3">
      <c r="A50" s="51"/>
      <c r="B50" s="52"/>
      <c r="C50" s="48"/>
      <c r="D50" s="53"/>
    </row>
    <row r="51" spans="1:4" x14ac:dyDescent="0.3">
      <c r="A51" s="51"/>
      <c r="B51" s="52"/>
      <c r="C51" s="48"/>
      <c r="D51" s="53"/>
    </row>
    <row r="52" spans="1:4" x14ac:dyDescent="0.3">
      <c r="A52" s="51"/>
      <c r="B52" s="52"/>
      <c r="C52" s="48"/>
      <c r="D52" s="53"/>
    </row>
    <row r="53" spans="1:4" x14ac:dyDescent="0.3">
      <c r="A53" s="51"/>
      <c r="B53" s="52"/>
      <c r="C53" s="48"/>
      <c r="D53" s="53"/>
    </row>
    <row r="54" spans="1:4" s="49" customFormat="1" x14ac:dyDescent="0.3">
      <c r="A54" s="51"/>
      <c r="B54" s="52"/>
      <c r="C54" s="48"/>
      <c r="D54" s="53"/>
    </row>
    <row r="55" spans="1:4" x14ac:dyDescent="0.3">
      <c r="A55" s="51"/>
      <c r="B55" s="52"/>
      <c r="C55" s="48"/>
      <c r="D55" s="53"/>
    </row>
    <row r="56" spans="1:4" x14ac:dyDescent="0.3">
      <c r="A56" s="51"/>
      <c r="B56" s="52"/>
      <c r="C56" s="48"/>
      <c r="D56" s="53"/>
    </row>
    <row r="57" spans="1:4" x14ac:dyDescent="0.3">
      <c r="A57" s="51"/>
      <c r="B57" s="52"/>
      <c r="C57" s="48"/>
      <c r="D57" s="53"/>
    </row>
    <row r="58" spans="1:4" x14ac:dyDescent="0.3">
      <c r="A58" s="51"/>
      <c r="B58" s="52"/>
      <c r="C58" s="48"/>
    </row>
    <row r="59" spans="1:4" x14ac:dyDescent="0.3">
      <c r="A59" s="51"/>
      <c r="B59" s="52"/>
      <c r="C59" s="48"/>
    </row>
    <row r="60" spans="1:4" x14ac:dyDescent="0.3">
      <c r="A60" s="51"/>
      <c r="B60" s="52"/>
      <c r="C60" s="48"/>
    </row>
    <row r="61" spans="1:4" x14ac:dyDescent="0.3">
      <c r="A61" s="51"/>
      <c r="B61" s="52"/>
      <c r="C61" s="48"/>
    </row>
    <row r="62" spans="1:4" x14ac:dyDescent="0.3">
      <c r="A62" s="51"/>
      <c r="B62" s="52"/>
      <c r="C62" s="55"/>
    </row>
    <row r="63" spans="1:4" x14ac:dyDescent="0.3">
      <c r="A63" s="51"/>
      <c r="B63" s="52"/>
      <c r="C63" s="55"/>
    </row>
    <row r="64" spans="1:4" x14ac:dyDescent="0.3">
      <c r="A64" s="51"/>
      <c r="B64" s="52"/>
      <c r="C64" s="55"/>
    </row>
    <row r="65" spans="1:3" x14ac:dyDescent="0.3">
      <c r="A65" s="51"/>
      <c r="B65" s="52"/>
      <c r="C65" s="48"/>
    </row>
    <row r="66" spans="1:3" x14ac:dyDescent="0.3">
      <c r="A66" s="51"/>
      <c r="B66" s="52"/>
      <c r="C66" s="48"/>
    </row>
    <row r="67" spans="1:3" x14ac:dyDescent="0.3">
      <c r="A67" s="51"/>
      <c r="B67" s="52"/>
      <c r="C67" s="48"/>
    </row>
    <row r="68" spans="1:3" x14ac:dyDescent="0.3">
      <c r="A68" s="51"/>
      <c r="B68" s="52"/>
      <c r="C68" s="48"/>
    </row>
    <row r="69" spans="1:3" x14ac:dyDescent="0.3">
      <c r="A69" s="51"/>
      <c r="B69" s="52"/>
      <c r="C69" s="48"/>
    </row>
    <row r="70" spans="1:3" x14ac:dyDescent="0.3">
      <c r="A70" s="51"/>
      <c r="B70" s="52"/>
      <c r="C70" s="48"/>
    </row>
    <row r="71" spans="1:3" x14ac:dyDescent="0.3">
      <c r="A71" s="51"/>
      <c r="B71" s="52"/>
      <c r="C71" s="48"/>
    </row>
    <row r="72" spans="1:3" x14ac:dyDescent="0.3">
      <c r="A72" s="51"/>
      <c r="B72" s="52"/>
      <c r="C72" s="48"/>
    </row>
    <row r="73" spans="1:3" x14ac:dyDescent="0.3">
      <c r="A73" s="51"/>
      <c r="B73" s="52"/>
      <c r="C73" s="56"/>
    </row>
    <row r="74" spans="1:3" x14ac:dyDescent="0.3">
      <c r="A74" s="51"/>
      <c r="B74" s="52"/>
      <c r="C74" s="48"/>
    </row>
    <row r="75" spans="1:3" x14ac:dyDescent="0.3">
      <c r="A75" s="51"/>
      <c r="B75" s="52"/>
      <c r="C75" s="56"/>
    </row>
    <row r="76" spans="1:3" x14ac:dyDescent="0.3">
      <c r="A76" s="51"/>
      <c r="B76" s="52"/>
      <c r="C76" s="56"/>
    </row>
    <row r="77" spans="1:3" x14ac:dyDescent="0.3">
      <c r="A77" s="51"/>
      <c r="B77" s="52"/>
      <c r="C77" s="56"/>
    </row>
    <row r="78" spans="1:3" x14ac:dyDescent="0.3">
      <c r="A78" s="51"/>
      <c r="B78" s="52"/>
      <c r="C78" s="48"/>
    </row>
    <row r="79" spans="1:3" x14ac:dyDescent="0.3">
      <c r="A79" s="51"/>
      <c r="B79" s="52"/>
      <c r="C79" s="48"/>
    </row>
    <row r="80" spans="1:3" x14ac:dyDescent="0.3">
      <c r="A80" s="51"/>
      <c r="B80" s="52"/>
      <c r="C80" s="48"/>
    </row>
    <row r="81" spans="1:3" x14ac:dyDescent="0.3">
      <c r="A81" s="51"/>
      <c r="B81" s="52"/>
      <c r="C81" s="48"/>
    </row>
    <row r="82" spans="1:3" x14ac:dyDescent="0.3">
      <c r="A82" s="51"/>
      <c r="B82" s="52"/>
      <c r="C82" s="48"/>
    </row>
    <row r="83" spans="1:3" x14ac:dyDescent="0.3">
      <c r="A83" s="51"/>
      <c r="B83" s="52"/>
      <c r="C83" s="48"/>
    </row>
    <row r="84" spans="1:3" x14ac:dyDescent="0.3">
      <c r="A84" s="51"/>
      <c r="B84" s="52"/>
      <c r="C84" s="48"/>
    </row>
    <row r="85" spans="1:3" x14ac:dyDescent="0.3">
      <c r="A85" s="51"/>
      <c r="B85" s="52"/>
      <c r="C85" s="48"/>
    </row>
    <row r="86" spans="1:3" x14ac:dyDescent="0.3">
      <c r="A86" s="51"/>
      <c r="B86" s="52"/>
      <c r="C86" s="56"/>
    </row>
    <row r="87" spans="1:3" x14ac:dyDescent="0.3">
      <c r="A87" s="51"/>
      <c r="B87" s="52"/>
      <c r="C87" s="48"/>
    </row>
    <row r="88" spans="1:3" x14ac:dyDescent="0.3">
      <c r="A88" s="51"/>
      <c r="B88" s="52"/>
      <c r="C88" s="48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J44"/>
  <sheetViews>
    <sheetView workbookViewId="0">
      <selection activeCell="I26" sqref="I26"/>
    </sheetView>
  </sheetViews>
  <sheetFormatPr defaultColWidth="9.125" defaultRowHeight="14.25" x14ac:dyDescent="0.2"/>
  <cols>
    <col min="1" max="1" width="8.375" customWidth="1"/>
    <col min="2" max="2" width="9.125" style="10" bestFit="1" customWidth="1"/>
    <col min="3" max="3" width="14.25" style="10" bestFit="1" customWidth="1"/>
    <col min="4" max="4" width="13.875" style="10" customWidth="1"/>
    <col min="6" max="6" width="8.375" customWidth="1"/>
    <col min="7" max="7" width="10.125" style="10" customWidth="1"/>
    <col min="8" max="8" width="14.25" style="10" bestFit="1" customWidth="1"/>
    <col min="9" max="9" width="14.125" style="10" customWidth="1"/>
    <col min="10" max="10" width="13.5" bestFit="1" customWidth="1"/>
    <col min="18" max="18" width="14.25" bestFit="1" customWidth="1"/>
  </cols>
  <sheetData>
    <row r="1" spans="10:10" customFormat="1" x14ac:dyDescent="0.2"/>
    <row r="2" spans="10:10" customFormat="1" x14ac:dyDescent="0.2"/>
    <row r="3" spans="10:10" customFormat="1" x14ac:dyDescent="0.2"/>
    <row r="4" spans="10:10" customFormat="1" x14ac:dyDescent="0.2"/>
    <row r="5" spans="10:10" customFormat="1" x14ac:dyDescent="0.2">
      <c r="J5" s="69"/>
    </row>
    <row r="6" spans="10:10" customFormat="1" x14ac:dyDescent="0.2"/>
    <row r="7" spans="10:10" customFormat="1" x14ac:dyDescent="0.2"/>
    <row r="8" spans="10:10" customFormat="1" x14ac:dyDescent="0.2"/>
    <row r="9" spans="10:10" customFormat="1" x14ac:dyDescent="0.2"/>
    <row r="10" spans="10:10" customFormat="1" x14ac:dyDescent="0.2"/>
    <row r="11" spans="10:10" customFormat="1" x14ac:dyDescent="0.2"/>
    <row r="12" spans="10:10" customFormat="1" x14ac:dyDescent="0.2"/>
    <row r="13" spans="10:10" customFormat="1" x14ac:dyDescent="0.2"/>
    <row r="14" spans="10:10" customFormat="1" x14ac:dyDescent="0.2"/>
    <row r="15" spans="10:10" customFormat="1" x14ac:dyDescent="0.2"/>
    <row r="16" spans="10:10" customFormat="1" x14ac:dyDescent="0.2"/>
    <row r="17" customFormat="1" x14ac:dyDescent="0.2"/>
    <row r="18" customFormat="1" x14ac:dyDescent="0.2"/>
    <row r="19" customFormat="1" x14ac:dyDescent="0.2"/>
    <row r="20" customFormat="1" x14ac:dyDescent="0.2"/>
    <row r="21" customFormat="1" x14ac:dyDescent="0.2"/>
    <row r="22" customFormat="1" x14ac:dyDescent="0.2"/>
    <row r="23" customFormat="1" x14ac:dyDescent="0.2"/>
    <row r="24" customFormat="1" x14ac:dyDescent="0.2"/>
    <row r="25" customFormat="1" x14ac:dyDescent="0.2"/>
    <row r="26" customFormat="1" x14ac:dyDescent="0.2"/>
    <row r="27" customFormat="1" x14ac:dyDescent="0.2"/>
    <row r="28" customFormat="1" x14ac:dyDescent="0.2"/>
    <row r="29" customFormat="1" x14ac:dyDescent="0.2"/>
    <row r="30" customFormat="1" x14ac:dyDescent="0.2"/>
    <row r="31" customFormat="1" x14ac:dyDescent="0.2"/>
    <row r="32" customFormat="1" x14ac:dyDescent="0.2"/>
    <row r="33" customFormat="1" x14ac:dyDescent="0.2"/>
    <row r="34" customFormat="1" x14ac:dyDescent="0.2"/>
    <row r="35" customFormat="1" x14ac:dyDescent="0.2"/>
    <row r="36" customFormat="1" x14ac:dyDescent="0.2"/>
    <row r="37" customFormat="1" x14ac:dyDescent="0.2"/>
    <row r="38" customFormat="1" x14ac:dyDescent="0.2"/>
    <row r="39" customFormat="1" x14ac:dyDescent="0.2"/>
    <row r="40" customFormat="1" x14ac:dyDescent="0.2"/>
    <row r="41" customFormat="1" x14ac:dyDescent="0.2"/>
    <row r="42" customFormat="1" x14ac:dyDescent="0.2"/>
    <row r="43" customFormat="1" x14ac:dyDescent="0.2"/>
    <row r="44" customFormat="1" x14ac:dyDescent="0.2"/>
  </sheetData>
  <phoneticPr fontId="20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B97C4-B6C6-4D65-B9AF-24B028282048}">
  <dimension ref="A1:H6"/>
  <sheetViews>
    <sheetView workbookViewId="0">
      <selection activeCell="G28" sqref="G28"/>
    </sheetView>
  </sheetViews>
  <sheetFormatPr defaultRowHeight="14.25" x14ac:dyDescent="0.2"/>
  <cols>
    <col min="1" max="1" width="4.625" customWidth="1"/>
    <col min="2" max="2" width="15.875" style="21" bestFit="1" customWidth="1"/>
    <col min="3" max="3" width="16.625" style="21" customWidth="1"/>
    <col min="4" max="4" width="11.5" bestFit="1" customWidth="1"/>
    <col min="5" max="5" width="10.125" style="10" bestFit="1" customWidth="1"/>
    <col min="6" max="6" width="12.125" style="10" bestFit="1" customWidth="1"/>
    <col min="7" max="7" width="12.75" style="10" bestFit="1" customWidth="1"/>
  </cols>
  <sheetData>
    <row r="1" spans="1:8" s="35" customFormat="1" ht="33" x14ac:dyDescent="0.2">
      <c r="A1" s="40" t="s">
        <v>24</v>
      </c>
      <c r="B1" s="40" t="s">
        <v>48</v>
      </c>
      <c r="C1" s="40" t="s">
        <v>49</v>
      </c>
      <c r="D1" s="40" t="s">
        <v>50</v>
      </c>
      <c r="E1" s="41" t="s">
        <v>42</v>
      </c>
      <c r="F1" s="41" t="s">
        <v>56</v>
      </c>
      <c r="G1" s="41" t="s">
        <v>51</v>
      </c>
      <c r="H1" s="38"/>
    </row>
    <row r="2" spans="1:8" ht="16.5" x14ac:dyDescent="0.2">
      <c r="A2" s="42">
        <v>1</v>
      </c>
      <c r="B2" s="43"/>
      <c r="C2" s="43"/>
      <c r="D2" s="44"/>
      <c r="E2" s="45"/>
      <c r="F2" s="45"/>
      <c r="G2" s="45"/>
      <c r="H2" s="39"/>
    </row>
    <row r="3" spans="1:8" ht="16.5" x14ac:dyDescent="0.2">
      <c r="A3" s="42">
        <v>2</v>
      </c>
      <c r="B3" s="43"/>
      <c r="C3" s="43"/>
      <c r="D3" s="44"/>
      <c r="E3" s="45"/>
      <c r="F3" s="45"/>
      <c r="G3" s="45"/>
      <c r="H3" s="39"/>
    </row>
    <row r="4" spans="1:8" ht="16.5" x14ac:dyDescent="0.2">
      <c r="A4" s="42">
        <v>3</v>
      </c>
      <c r="B4" s="43"/>
      <c r="C4" s="43"/>
      <c r="D4" s="44"/>
      <c r="E4" s="45"/>
      <c r="F4" s="45"/>
      <c r="G4" s="45"/>
      <c r="H4" s="39"/>
    </row>
    <row r="5" spans="1:8" ht="16.5" x14ac:dyDescent="0.2">
      <c r="A5" s="42">
        <v>4</v>
      </c>
      <c r="B5" s="43"/>
      <c r="C5" s="43"/>
      <c r="D5" s="44"/>
      <c r="E5" s="45"/>
      <c r="F5" s="45"/>
      <c r="G5" s="45"/>
      <c r="H5" s="39"/>
    </row>
    <row r="6" spans="1:8" ht="16.5" x14ac:dyDescent="0.2">
      <c r="A6" s="42">
        <v>5</v>
      </c>
      <c r="B6" s="43"/>
      <c r="C6" s="43"/>
      <c r="D6" s="44"/>
      <c r="E6" s="45"/>
      <c r="F6" s="45"/>
      <c r="G6" s="45"/>
      <c r="H6" s="39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189C1-DE6E-48E6-878D-8EAC0929C8D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1494A-B576-40DA-BD66-1D7410F2EA1C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B60EB-0BB4-40F8-8CCA-5C20F38FA472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C2727-C0D6-4888-9619-5A20EE747A1A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6F0F5-B83C-4C39-B871-3A63A45B7D02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44"/>
  <sheetViews>
    <sheetView topLeftCell="B1" zoomScaleNormal="100" workbookViewId="0">
      <selection activeCell="J25" sqref="J25"/>
    </sheetView>
  </sheetViews>
  <sheetFormatPr defaultColWidth="12.625" defaultRowHeight="15" customHeight="1" x14ac:dyDescent="0.3"/>
  <cols>
    <col min="1" max="1" width="5.5" style="66" bestFit="1" customWidth="1"/>
    <col min="2" max="2" width="8.875" style="60" bestFit="1" customWidth="1"/>
    <col min="3" max="3" width="15.875" style="60" bestFit="1" customWidth="1"/>
    <col min="4" max="4" width="11" style="62" bestFit="1" customWidth="1"/>
    <col min="5" max="5" width="10.625" style="60" bestFit="1" customWidth="1"/>
    <col min="6" max="6" width="10.875" style="63" bestFit="1" customWidth="1"/>
    <col min="7" max="7" width="6" style="60" bestFit="1" customWidth="1"/>
    <col min="8" max="8" width="15.375" style="60" bestFit="1" customWidth="1"/>
    <col min="9" max="9" width="5.75" style="60" bestFit="1" customWidth="1"/>
    <col min="10" max="10" width="13.875" style="60" bestFit="1" customWidth="1"/>
    <col min="11" max="11" width="14.625" style="60" bestFit="1" customWidth="1"/>
    <col min="12" max="17" width="7.625" style="60" customWidth="1"/>
    <col min="18" max="16384" width="12.625" style="60"/>
  </cols>
  <sheetData>
    <row r="1" spans="1:11" ht="16.5" x14ac:dyDescent="0.3">
      <c r="A1" s="167" t="s">
        <v>23</v>
      </c>
      <c r="B1" s="167"/>
      <c r="C1" s="167"/>
      <c r="D1" s="167"/>
      <c r="E1" s="167"/>
      <c r="F1" s="167"/>
      <c r="G1" s="59"/>
      <c r="H1" s="59"/>
      <c r="I1" s="166" t="s">
        <v>87</v>
      </c>
      <c r="J1" s="166"/>
      <c r="K1" s="166"/>
    </row>
    <row r="2" spans="1:11" s="62" customFormat="1" ht="16.5" x14ac:dyDescent="0.2">
      <c r="A2" s="29" t="s">
        <v>24</v>
      </c>
      <c r="B2" s="29" t="s">
        <v>25</v>
      </c>
      <c r="C2" s="29" t="s">
        <v>53</v>
      </c>
      <c r="D2" s="29" t="s">
        <v>26</v>
      </c>
      <c r="E2" s="30" t="s">
        <v>27</v>
      </c>
      <c r="F2" s="31" t="s">
        <v>1</v>
      </c>
      <c r="G2" s="61"/>
      <c r="H2" s="61"/>
      <c r="I2" s="32" t="s">
        <v>24</v>
      </c>
      <c r="J2" s="70" t="s">
        <v>36</v>
      </c>
      <c r="K2" s="122" t="s">
        <v>66</v>
      </c>
    </row>
    <row r="3" spans="1:11" s="62" customFormat="1" ht="16.5" x14ac:dyDescent="0.3">
      <c r="A3" s="25">
        <v>1</v>
      </c>
      <c r="B3" s="173">
        <v>45131</v>
      </c>
      <c r="C3" s="170" t="s">
        <v>54</v>
      </c>
      <c r="D3" s="29" t="s">
        <v>83</v>
      </c>
      <c r="E3" s="26">
        <v>400000</v>
      </c>
      <c r="F3" s="27">
        <f>E3</f>
        <v>400000</v>
      </c>
      <c r="G3" s="61"/>
      <c r="H3" s="61"/>
      <c r="I3" s="12">
        <v>1</v>
      </c>
      <c r="J3" s="12" t="s">
        <v>84</v>
      </c>
      <c r="K3" s="71">
        <v>3233694</v>
      </c>
    </row>
    <row r="4" spans="1:11" s="62" customFormat="1" ht="16.5" x14ac:dyDescent="0.3">
      <c r="A4" s="25">
        <v>2</v>
      </c>
      <c r="B4" s="174"/>
      <c r="C4" s="172"/>
      <c r="D4" s="29" t="s">
        <v>40</v>
      </c>
      <c r="E4" s="26">
        <v>1468400</v>
      </c>
      <c r="F4" s="27">
        <f>E4</f>
        <v>1468400</v>
      </c>
      <c r="G4" s="61"/>
      <c r="H4" s="61"/>
      <c r="I4" s="12">
        <v>2</v>
      </c>
      <c r="J4" s="12" t="s">
        <v>85</v>
      </c>
      <c r="K4" s="71">
        <f>32058+225139</f>
        <v>257197</v>
      </c>
    </row>
    <row r="5" spans="1:11" ht="16.5" customHeight="1" x14ac:dyDescent="0.3">
      <c r="A5" s="25">
        <v>3</v>
      </c>
      <c r="B5" s="174"/>
      <c r="C5" s="172"/>
      <c r="D5" s="169" t="s">
        <v>41</v>
      </c>
      <c r="E5" s="26">
        <v>30000</v>
      </c>
      <c r="F5" s="27">
        <f t="shared" ref="F5:F9" si="0">E5</f>
        <v>30000</v>
      </c>
      <c r="G5" s="59"/>
      <c r="H5" s="59"/>
      <c r="I5" s="12">
        <v>3</v>
      </c>
      <c r="J5" s="12" t="s">
        <v>86</v>
      </c>
      <c r="K5" s="71">
        <v>500000</v>
      </c>
    </row>
    <row r="6" spans="1:11" ht="16.5" x14ac:dyDescent="0.3">
      <c r="A6" s="25">
        <v>4</v>
      </c>
      <c r="B6" s="174"/>
      <c r="C6" s="171"/>
      <c r="D6" s="169"/>
      <c r="E6" s="26">
        <v>1000</v>
      </c>
      <c r="F6" s="27">
        <f t="shared" si="0"/>
        <v>1000</v>
      </c>
      <c r="G6" s="59"/>
      <c r="H6" s="59"/>
      <c r="I6" s="164" t="s">
        <v>38</v>
      </c>
      <c r="J6" s="165"/>
      <c r="K6" s="20">
        <f>SUM(K3:K5)</f>
        <v>3990891</v>
      </c>
    </row>
    <row r="7" spans="1:11" ht="16.5" x14ac:dyDescent="0.3">
      <c r="A7" s="25">
        <v>5</v>
      </c>
      <c r="B7" s="174"/>
      <c r="C7" s="170" t="s">
        <v>82</v>
      </c>
      <c r="D7" s="29" t="s">
        <v>40</v>
      </c>
      <c r="E7" s="121">
        <v>500</v>
      </c>
      <c r="F7" s="27">
        <f t="shared" si="0"/>
        <v>500</v>
      </c>
      <c r="G7" s="59"/>
      <c r="H7" s="59"/>
    </row>
    <row r="8" spans="1:11" ht="16.5" x14ac:dyDescent="0.3">
      <c r="A8" s="25">
        <v>6</v>
      </c>
      <c r="B8" s="174"/>
      <c r="C8" s="172"/>
      <c r="D8" s="170" t="s">
        <v>41</v>
      </c>
      <c r="E8" s="121">
        <v>100</v>
      </c>
      <c r="F8" s="27">
        <f t="shared" si="0"/>
        <v>100</v>
      </c>
      <c r="G8" s="59"/>
      <c r="H8" s="59"/>
    </row>
    <row r="9" spans="1:11" ht="16.5" x14ac:dyDescent="0.3">
      <c r="A9" s="25">
        <v>7</v>
      </c>
      <c r="B9" s="175"/>
      <c r="C9" s="171"/>
      <c r="D9" s="171"/>
      <c r="E9" s="121">
        <v>500</v>
      </c>
      <c r="F9" s="27">
        <f t="shared" si="0"/>
        <v>500</v>
      </c>
      <c r="G9" s="59"/>
      <c r="H9" s="59"/>
    </row>
    <row r="10" spans="1:11" ht="16.5" x14ac:dyDescent="0.3">
      <c r="A10" s="168" t="s">
        <v>38</v>
      </c>
      <c r="B10" s="168"/>
      <c r="C10" s="168"/>
      <c r="D10" s="168"/>
      <c r="E10" s="28">
        <f>SUM(E3:E9)</f>
        <v>1900500</v>
      </c>
      <c r="F10" s="28">
        <f>SUM(F3:F9)</f>
        <v>1900500</v>
      </c>
      <c r="G10" s="59"/>
      <c r="H10" s="59"/>
    </row>
    <row r="11" spans="1:11" ht="16.5" x14ac:dyDescent="0.3">
      <c r="E11" s="59"/>
      <c r="F11" s="67"/>
      <c r="G11" s="59"/>
      <c r="H11" s="59"/>
    </row>
    <row r="12" spans="1:11" ht="16.5" x14ac:dyDescent="0.3">
      <c r="E12" s="59"/>
      <c r="F12" s="67"/>
      <c r="H12" s="59"/>
      <c r="I12" s="64"/>
      <c r="J12" s="65"/>
      <c r="K12" s="59"/>
    </row>
    <row r="13" spans="1:11" ht="15.75" customHeight="1" x14ac:dyDescent="0.3">
      <c r="E13" s="59"/>
      <c r="F13" s="67"/>
      <c r="H13" s="59"/>
      <c r="I13" s="64"/>
      <c r="J13" s="65"/>
      <c r="K13" s="59"/>
    </row>
    <row r="14" spans="1:11" ht="15.75" customHeight="1" x14ac:dyDescent="0.3">
      <c r="E14" s="59"/>
      <c r="F14" s="67"/>
      <c r="H14" s="59"/>
      <c r="I14" s="64"/>
      <c r="J14" s="65"/>
      <c r="K14" s="59"/>
    </row>
    <row r="15" spans="1:11" ht="15.75" customHeight="1" x14ac:dyDescent="0.3">
      <c r="E15" s="59"/>
      <c r="F15" s="67"/>
      <c r="H15" s="59"/>
      <c r="I15" s="64"/>
      <c r="J15" s="65"/>
      <c r="K15" s="59"/>
    </row>
    <row r="16" spans="1:11" ht="15.75" customHeight="1" x14ac:dyDescent="0.3">
      <c r="E16" s="59"/>
      <c r="F16" s="67"/>
      <c r="H16" s="59"/>
      <c r="I16" s="64"/>
      <c r="J16" s="65"/>
      <c r="K16" s="59"/>
    </row>
    <row r="17" spans="5:11" ht="15.75" customHeight="1" x14ac:dyDescent="0.3">
      <c r="E17" s="59"/>
      <c r="F17" s="67"/>
      <c r="H17" s="59"/>
      <c r="I17" s="64"/>
      <c r="J17" s="65"/>
      <c r="K17" s="59"/>
    </row>
    <row r="18" spans="5:11" ht="15.75" customHeight="1" x14ac:dyDescent="0.3">
      <c r="E18" s="59"/>
      <c r="F18" s="67"/>
      <c r="H18" s="59"/>
      <c r="I18" s="64"/>
      <c r="J18" s="65"/>
      <c r="K18" s="59"/>
    </row>
    <row r="19" spans="5:11" ht="15.75" customHeight="1" x14ac:dyDescent="0.3">
      <c r="E19" s="59"/>
      <c r="F19" s="67"/>
      <c r="H19" s="59"/>
      <c r="I19" s="64"/>
      <c r="J19" s="65"/>
      <c r="K19" s="59"/>
    </row>
    <row r="20" spans="5:11" ht="15.75" customHeight="1" x14ac:dyDescent="0.3">
      <c r="E20" s="59"/>
      <c r="F20" s="67"/>
      <c r="H20" s="59"/>
      <c r="I20" s="64"/>
      <c r="J20" s="65"/>
      <c r="K20" s="59"/>
    </row>
    <row r="21" spans="5:11" ht="15.75" customHeight="1" x14ac:dyDescent="0.3">
      <c r="E21" s="59"/>
      <c r="F21" s="67"/>
      <c r="H21" s="59"/>
      <c r="I21" s="64"/>
      <c r="J21" s="65"/>
      <c r="K21" s="59"/>
    </row>
    <row r="22" spans="5:11" ht="15.75" customHeight="1" x14ac:dyDescent="0.3">
      <c r="E22" s="59"/>
      <c r="F22" s="67"/>
      <c r="H22" s="59"/>
      <c r="I22" s="64"/>
      <c r="J22" s="65"/>
      <c r="K22" s="59"/>
    </row>
    <row r="23" spans="5:11" ht="15.75" customHeight="1" x14ac:dyDescent="0.3">
      <c r="E23" s="59"/>
      <c r="F23" s="67"/>
      <c r="H23" s="59"/>
      <c r="I23" s="64"/>
      <c r="J23" s="65"/>
      <c r="K23" s="59"/>
    </row>
    <row r="24" spans="5:11" ht="15.75" customHeight="1" x14ac:dyDescent="0.3">
      <c r="E24" s="59"/>
      <c r="F24" s="67"/>
      <c r="H24" s="59"/>
      <c r="I24" s="64"/>
      <c r="J24" s="65"/>
      <c r="K24" s="59"/>
    </row>
    <row r="25" spans="5:11" ht="15.75" customHeight="1" x14ac:dyDescent="0.3">
      <c r="E25" s="59"/>
      <c r="F25" s="67"/>
      <c r="H25" s="59"/>
      <c r="I25" s="64"/>
      <c r="J25" s="65"/>
      <c r="K25" s="59"/>
    </row>
    <row r="26" spans="5:11" ht="15.75" customHeight="1" x14ac:dyDescent="0.3">
      <c r="E26" s="59"/>
      <c r="F26" s="67"/>
      <c r="H26" s="59"/>
      <c r="I26" s="64"/>
      <c r="J26" s="65"/>
      <c r="K26" s="59"/>
    </row>
    <row r="27" spans="5:11" ht="15.75" customHeight="1" x14ac:dyDescent="0.3">
      <c r="E27" s="59"/>
      <c r="F27" s="67"/>
      <c r="H27" s="59"/>
      <c r="I27" s="64"/>
      <c r="J27" s="65"/>
      <c r="K27" s="59"/>
    </row>
    <row r="28" spans="5:11" ht="15.75" customHeight="1" x14ac:dyDescent="0.3">
      <c r="E28" s="59"/>
      <c r="F28" s="67"/>
      <c r="H28" s="59"/>
      <c r="I28" s="64"/>
      <c r="J28" s="65"/>
      <c r="K28" s="59"/>
    </row>
    <row r="29" spans="5:11" ht="15.75" customHeight="1" x14ac:dyDescent="0.3">
      <c r="E29" s="59"/>
      <c r="F29" s="67"/>
      <c r="H29" s="59"/>
      <c r="I29" s="64"/>
      <c r="J29" s="65"/>
      <c r="K29" s="59"/>
    </row>
    <row r="30" spans="5:11" ht="15.75" customHeight="1" x14ac:dyDescent="0.3">
      <c r="E30" s="59"/>
      <c r="F30" s="67"/>
      <c r="H30" s="59"/>
      <c r="I30" s="64"/>
      <c r="J30" s="65"/>
      <c r="K30" s="59"/>
    </row>
    <row r="31" spans="5:11" ht="15.75" customHeight="1" x14ac:dyDescent="0.3">
      <c r="E31" s="59"/>
      <c r="F31" s="67"/>
      <c r="H31" s="59"/>
      <c r="I31" s="64"/>
      <c r="J31" s="65"/>
      <c r="K31" s="59"/>
    </row>
    <row r="32" spans="5:11" ht="15.75" customHeight="1" x14ac:dyDescent="0.3">
      <c r="E32" s="59"/>
      <c r="F32" s="67"/>
      <c r="H32" s="59"/>
      <c r="I32" s="64"/>
      <c r="J32" s="65"/>
      <c r="K32" s="59"/>
    </row>
    <row r="33" spans="5:11" ht="15.75" customHeight="1" x14ac:dyDescent="0.3">
      <c r="E33" s="59"/>
      <c r="F33" s="67"/>
      <c r="H33" s="59"/>
      <c r="I33" s="64"/>
      <c r="J33" s="65"/>
      <c r="K33" s="59"/>
    </row>
    <row r="34" spans="5:11" ht="15.75" customHeight="1" x14ac:dyDescent="0.3">
      <c r="E34" s="59"/>
      <c r="F34" s="67"/>
      <c r="H34" s="59"/>
      <c r="I34" s="64"/>
      <c r="J34" s="65"/>
      <c r="K34" s="59"/>
    </row>
    <row r="35" spans="5:11" ht="15.75" customHeight="1" x14ac:dyDescent="0.3">
      <c r="E35" s="59"/>
      <c r="F35" s="67"/>
      <c r="H35" s="59"/>
      <c r="I35" s="64"/>
      <c r="J35" s="65"/>
      <c r="K35" s="59"/>
    </row>
    <row r="36" spans="5:11" ht="15.75" customHeight="1" x14ac:dyDescent="0.3">
      <c r="E36" s="59"/>
      <c r="F36" s="67"/>
      <c r="H36" s="59"/>
      <c r="I36" s="64"/>
      <c r="J36" s="65"/>
      <c r="K36" s="59"/>
    </row>
    <row r="37" spans="5:11" ht="15.75" customHeight="1" x14ac:dyDescent="0.3">
      <c r="E37" s="59"/>
      <c r="F37" s="67"/>
      <c r="H37" s="59"/>
      <c r="I37" s="64"/>
      <c r="J37" s="65"/>
      <c r="K37" s="59"/>
    </row>
    <row r="38" spans="5:11" ht="15.75" customHeight="1" x14ac:dyDescent="0.3">
      <c r="E38" s="59"/>
      <c r="F38" s="67"/>
      <c r="H38" s="59"/>
      <c r="I38" s="64"/>
      <c r="J38" s="65"/>
      <c r="K38" s="59"/>
    </row>
    <row r="39" spans="5:11" ht="15.75" customHeight="1" x14ac:dyDescent="0.3">
      <c r="E39" s="59"/>
      <c r="F39" s="67"/>
      <c r="H39" s="59"/>
      <c r="I39" s="64"/>
      <c r="J39" s="65"/>
      <c r="K39" s="59"/>
    </row>
    <row r="40" spans="5:11" ht="15.75" customHeight="1" x14ac:dyDescent="0.3">
      <c r="E40" s="59"/>
      <c r="F40" s="67"/>
      <c r="H40" s="59"/>
      <c r="I40" s="64"/>
      <c r="J40" s="65"/>
      <c r="K40" s="59"/>
    </row>
    <row r="41" spans="5:11" ht="15.75" customHeight="1" x14ac:dyDescent="0.3">
      <c r="E41" s="59"/>
      <c r="F41" s="67"/>
      <c r="H41" s="59"/>
      <c r="I41" s="64"/>
      <c r="J41" s="65"/>
      <c r="K41" s="59"/>
    </row>
    <row r="42" spans="5:11" ht="15.75" customHeight="1" x14ac:dyDescent="0.3">
      <c r="E42" s="59"/>
      <c r="F42" s="67"/>
      <c r="H42" s="59"/>
      <c r="I42" s="64"/>
      <c r="J42" s="65"/>
      <c r="K42" s="59"/>
    </row>
    <row r="43" spans="5:11" ht="15.75" customHeight="1" x14ac:dyDescent="0.3">
      <c r="E43" s="59"/>
      <c r="F43" s="67"/>
      <c r="H43" s="59"/>
      <c r="I43" s="64"/>
      <c r="J43" s="65"/>
      <c r="K43" s="59"/>
    </row>
    <row r="44" spans="5:11" ht="15.75" customHeight="1" x14ac:dyDescent="0.3">
      <c r="E44" s="59"/>
      <c r="F44" s="67"/>
      <c r="H44" s="59"/>
      <c r="I44" s="64"/>
      <c r="J44" s="65"/>
      <c r="K44" s="59"/>
    </row>
    <row r="45" spans="5:11" ht="15.75" customHeight="1" x14ac:dyDescent="0.3">
      <c r="E45" s="59"/>
      <c r="F45" s="67"/>
      <c r="H45" s="59"/>
      <c r="I45" s="64"/>
      <c r="J45" s="65"/>
      <c r="K45" s="59"/>
    </row>
    <row r="46" spans="5:11" ht="15.75" customHeight="1" x14ac:dyDescent="0.3">
      <c r="E46" s="59"/>
      <c r="F46" s="67"/>
      <c r="H46" s="59"/>
      <c r="I46" s="64"/>
      <c r="J46" s="65"/>
      <c r="K46" s="59"/>
    </row>
    <row r="47" spans="5:11" ht="15.75" customHeight="1" x14ac:dyDescent="0.3">
      <c r="E47" s="59"/>
      <c r="F47" s="67"/>
      <c r="H47" s="59"/>
      <c r="I47" s="64"/>
      <c r="J47" s="65"/>
      <c r="K47" s="59"/>
    </row>
    <row r="48" spans="5:11" ht="15.75" customHeight="1" x14ac:dyDescent="0.3">
      <c r="E48" s="59"/>
      <c r="F48" s="67"/>
      <c r="H48" s="59"/>
      <c r="I48" s="64"/>
      <c r="J48" s="65"/>
      <c r="K48" s="59"/>
    </row>
    <row r="49" spans="5:11" ht="15.75" customHeight="1" x14ac:dyDescent="0.3">
      <c r="E49" s="59"/>
      <c r="F49" s="67"/>
      <c r="H49" s="59"/>
      <c r="I49" s="64"/>
      <c r="J49" s="65"/>
      <c r="K49" s="59"/>
    </row>
    <row r="50" spans="5:11" ht="15.75" customHeight="1" x14ac:dyDescent="0.3">
      <c r="E50" s="59"/>
      <c r="F50" s="67"/>
      <c r="H50" s="59"/>
      <c r="I50" s="64"/>
      <c r="J50" s="65"/>
      <c r="K50" s="59"/>
    </row>
    <row r="51" spans="5:11" ht="15.75" customHeight="1" x14ac:dyDescent="0.3">
      <c r="E51" s="59"/>
      <c r="F51" s="67"/>
      <c r="H51" s="59"/>
      <c r="I51" s="64"/>
      <c r="J51" s="65"/>
      <c r="K51" s="59"/>
    </row>
    <row r="52" spans="5:11" ht="15.75" customHeight="1" x14ac:dyDescent="0.3">
      <c r="E52" s="59"/>
      <c r="F52" s="67"/>
      <c r="H52" s="59"/>
      <c r="I52" s="64"/>
      <c r="J52" s="65"/>
      <c r="K52" s="59"/>
    </row>
    <row r="53" spans="5:11" ht="15.75" customHeight="1" x14ac:dyDescent="0.3">
      <c r="E53" s="59"/>
      <c r="F53" s="67"/>
      <c r="H53" s="59"/>
      <c r="I53" s="64"/>
      <c r="J53" s="65"/>
      <c r="K53" s="59"/>
    </row>
    <row r="54" spans="5:11" ht="15.75" customHeight="1" x14ac:dyDescent="0.3">
      <c r="E54" s="59"/>
      <c r="F54" s="67"/>
      <c r="H54" s="59"/>
      <c r="I54" s="64"/>
      <c r="J54" s="65"/>
      <c r="K54" s="59"/>
    </row>
    <row r="55" spans="5:11" ht="15.75" customHeight="1" x14ac:dyDescent="0.3">
      <c r="E55" s="59"/>
      <c r="F55" s="67"/>
      <c r="H55" s="59"/>
      <c r="I55" s="64"/>
      <c r="J55" s="65"/>
      <c r="K55" s="59"/>
    </row>
    <row r="56" spans="5:11" ht="15.75" customHeight="1" x14ac:dyDescent="0.3">
      <c r="E56" s="59"/>
      <c r="F56" s="67"/>
      <c r="H56" s="59"/>
      <c r="I56" s="64"/>
      <c r="J56" s="65"/>
      <c r="K56" s="59"/>
    </row>
    <row r="57" spans="5:11" ht="15.75" customHeight="1" x14ac:dyDescent="0.3">
      <c r="E57" s="59"/>
      <c r="F57" s="67"/>
      <c r="H57" s="59"/>
      <c r="I57" s="64"/>
      <c r="J57" s="65"/>
      <c r="K57" s="59"/>
    </row>
    <row r="58" spans="5:11" ht="15.75" customHeight="1" x14ac:dyDescent="0.3">
      <c r="E58" s="59"/>
      <c r="F58" s="67"/>
      <c r="H58" s="59"/>
      <c r="I58" s="64"/>
      <c r="J58" s="65"/>
      <c r="K58" s="59"/>
    </row>
    <row r="59" spans="5:11" ht="15.75" customHeight="1" x14ac:dyDescent="0.3">
      <c r="E59" s="59"/>
      <c r="F59" s="67"/>
      <c r="H59" s="59"/>
      <c r="I59" s="64"/>
      <c r="J59" s="65"/>
      <c r="K59" s="59"/>
    </row>
    <row r="60" spans="5:11" ht="15.75" customHeight="1" x14ac:dyDescent="0.3">
      <c r="E60" s="59"/>
      <c r="F60" s="67"/>
      <c r="H60" s="59"/>
      <c r="I60" s="64"/>
      <c r="J60" s="65"/>
      <c r="K60" s="59"/>
    </row>
    <row r="61" spans="5:11" ht="15.75" customHeight="1" x14ac:dyDescent="0.3">
      <c r="E61" s="59"/>
      <c r="F61" s="67"/>
      <c r="H61" s="59"/>
      <c r="I61" s="64"/>
      <c r="J61" s="65"/>
      <c r="K61" s="59"/>
    </row>
    <row r="62" spans="5:11" ht="15.75" customHeight="1" x14ac:dyDescent="0.3">
      <c r="E62" s="59"/>
      <c r="F62" s="67"/>
      <c r="H62" s="59"/>
      <c r="I62" s="64"/>
      <c r="J62" s="65"/>
      <c r="K62" s="59"/>
    </row>
    <row r="63" spans="5:11" ht="15.75" customHeight="1" x14ac:dyDescent="0.3">
      <c r="E63" s="59"/>
      <c r="F63" s="67"/>
      <c r="H63" s="59"/>
      <c r="I63" s="64"/>
      <c r="J63" s="65"/>
      <c r="K63" s="59"/>
    </row>
    <row r="64" spans="5:11" ht="15.75" customHeight="1" x14ac:dyDescent="0.3">
      <c r="E64" s="59"/>
      <c r="F64" s="67"/>
      <c r="H64" s="59"/>
      <c r="I64" s="64"/>
      <c r="J64" s="65"/>
      <c r="K64" s="59"/>
    </row>
    <row r="65" spans="5:11" ht="15.75" customHeight="1" x14ac:dyDescent="0.3">
      <c r="E65" s="59"/>
      <c r="F65" s="67"/>
      <c r="H65" s="59"/>
      <c r="I65" s="64"/>
      <c r="J65" s="65"/>
      <c r="K65" s="59"/>
    </row>
    <row r="66" spans="5:11" ht="15.75" customHeight="1" x14ac:dyDescent="0.3">
      <c r="E66" s="59"/>
      <c r="F66" s="67"/>
      <c r="H66" s="59"/>
      <c r="I66" s="64"/>
      <c r="J66" s="65"/>
      <c r="K66" s="59"/>
    </row>
    <row r="67" spans="5:11" ht="15.75" customHeight="1" x14ac:dyDescent="0.3">
      <c r="E67" s="59"/>
      <c r="F67" s="67"/>
      <c r="H67" s="59"/>
      <c r="I67" s="64"/>
      <c r="J67" s="65"/>
      <c r="K67" s="59"/>
    </row>
    <row r="68" spans="5:11" ht="15.75" customHeight="1" x14ac:dyDescent="0.3">
      <c r="E68" s="59"/>
      <c r="F68" s="67"/>
      <c r="H68" s="59"/>
      <c r="I68" s="64"/>
      <c r="J68" s="65"/>
      <c r="K68" s="59"/>
    </row>
    <row r="69" spans="5:11" ht="15.75" customHeight="1" x14ac:dyDescent="0.3">
      <c r="E69" s="59"/>
      <c r="F69" s="67"/>
      <c r="H69" s="59"/>
      <c r="I69" s="64"/>
      <c r="J69" s="65"/>
      <c r="K69" s="59"/>
    </row>
    <row r="70" spans="5:11" ht="15.75" customHeight="1" x14ac:dyDescent="0.3">
      <c r="E70" s="59"/>
      <c r="F70" s="67"/>
      <c r="H70" s="59"/>
      <c r="I70" s="64"/>
      <c r="J70" s="65"/>
      <c r="K70" s="59"/>
    </row>
    <row r="71" spans="5:11" ht="15.75" customHeight="1" x14ac:dyDescent="0.3">
      <c r="E71" s="59"/>
      <c r="F71" s="67"/>
      <c r="H71" s="59"/>
      <c r="I71" s="64"/>
      <c r="J71" s="65"/>
      <c r="K71" s="59"/>
    </row>
    <row r="72" spans="5:11" ht="15.75" customHeight="1" x14ac:dyDescent="0.3">
      <c r="E72" s="59"/>
      <c r="F72" s="67"/>
      <c r="H72" s="59"/>
      <c r="I72" s="64"/>
      <c r="J72" s="65"/>
      <c r="K72" s="59"/>
    </row>
    <row r="73" spans="5:11" ht="15.75" customHeight="1" x14ac:dyDescent="0.3">
      <c r="E73" s="59"/>
      <c r="F73" s="67"/>
      <c r="H73" s="59"/>
      <c r="I73" s="64"/>
      <c r="J73" s="65"/>
      <c r="K73" s="59"/>
    </row>
    <row r="74" spans="5:11" ht="15.75" customHeight="1" x14ac:dyDescent="0.3">
      <c r="E74" s="59"/>
      <c r="F74" s="67"/>
      <c r="H74" s="59"/>
      <c r="I74" s="64"/>
      <c r="J74" s="65"/>
      <c r="K74" s="59"/>
    </row>
    <row r="75" spans="5:11" ht="15.75" customHeight="1" x14ac:dyDescent="0.3">
      <c r="E75" s="59"/>
      <c r="F75" s="67"/>
      <c r="H75" s="59"/>
      <c r="I75" s="64"/>
      <c r="J75" s="65"/>
      <c r="K75" s="59"/>
    </row>
    <row r="76" spans="5:11" ht="15.75" customHeight="1" x14ac:dyDescent="0.3">
      <c r="E76" s="59"/>
      <c r="F76" s="67"/>
      <c r="H76" s="59"/>
      <c r="I76" s="64"/>
      <c r="J76" s="65"/>
      <c r="K76" s="59"/>
    </row>
    <row r="77" spans="5:11" ht="15.75" customHeight="1" x14ac:dyDescent="0.3">
      <c r="E77" s="59"/>
      <c r="F77" s="67"/>
      <c r="H77" s="59"/>
      <c r="I77" s="64"/>
      <c r="J77" s="65"/>
      <c r="K77" s="59"/>
    </row>
    <row r="78" spans="5:11" ht="15.75" customHeight="1" x14ac:dyDescent="0.3">
      <c r="E78" s="59"/>
      <c r="F78" s="67"/>
      <c r="H78" s="59"/>
      <c r="I78" s="64"/>
      <c r="J78" s="65"/>
      <c r="K78" s="59"/>
    </row>
    <row r="79" spans="5:11" ht="15.75" customHeight="1" x14ac:dyDescent="0.3">
      <c r="E79" s="59"/>
      <c r="F79" s="67"/>
      <c r="H79" s="59"/>
      <c r="I79" s="64"/>
      <c r="J79" s="65"/>
      <c r="K79" s="59"/>
    </row>
    <row r="80" spans="5:11" ht="15.75" customHeight="1" x14ac:dyDescent="0.3">
      <c r="E80" s="59"/>
      <c r="F80" s="67"/>
      <c r="H80" s="59"/>
      <c r="I80" s="64"/>
      <c r="J80" s="65"/>
      <c r="K80" s="59"/>
    </row>
    <row r="81" spans="5:11" ht="15.75" customHeight="1" x14ac:dyDescent="0.3">
      <c r="E81" s="59"/>
      <c r="F81" s="67"/>
      <c r="H81" s="59"/>
      <c r="I81" s="64"/>
      <c r="J81" s="65"/>
      <c r="K81" s="59"/>
    </row>
    <row r="82" spans="5:11" ht="15.75" customHeight="1" x14ac:dyDescent="0.3">
      <c r="E82" s="59"/>
      <c r="F82" s="67"/>
      <c r="H82" s="59"/>
      <c r="I82" s="64"/>
      <c r="J82" s="65"/>
      <c r="K82" s="59"/>
    </row>
    <row r="83" spans="5:11" ht="15.75" customHeight="1" x14ac:dyDescent="0.3">
      <c r="E83" s="59"/>
      <c r="F83" s="67"/>
      <c r="H83" s="59"/>
      <c r="I83" s="64"/>
      <c r="J83" s="65"/>
      <c r="K83" s="59"/>
    </row>
    <row r="84" spans="5:11" ht="15.75" customHeight="1" x14ac:dyDescent="0.3">
      <c r="E84" s="59"/>
      <c r="F84" s="67"/>
      <c r="H84" s="59"/>
      <c r="I84" s="64"/>
      <c r="J84" s="65"/>
      <c r="K84" s="59"/>
    </row>
    <row r="85" spans="5:11" ht="15.75" customHeight="1" x14ac:dyDescent="0.3">
      <c r="E85" s="59"/>
      <c r="F85" s="67"/>
      <c r="H85" s="59"/>
      <c r="I85" s="64"/>
      <c r="J85" s="65"/>
      <c r="K85" s="59"/>
    </row>
    <row r="86" spans="5:11" ht="15.75" customHeight="1" x14ac:dyDescent="0.3">
      <c r="E86" s="59"/>
      <c r="F86" s="67"/>
      <c r="H86" s="59"/>
      <c r="I86" s="64"/>
      <c r="J86" s="65"/>
      <c r="K86" s="59"/>
    </row>
    <row r="87" spans="5:11" ht="15.75" customHeight="1" x14ac:dyDescent="0.3">
      <c r="E87" s="59"/>
      <c r="F87" s="67"/>
      <c r="H87" s="59"/>
      <c r="I87" s="64"/>
      <c r="J87" s="65"/>
      <c r="K87" s="59"/>
    </row>
    <row r="88" spans="5:11" ht="15.75" customHeight="1" x14ac:dyDescent="0.3">
      <c r="E88" s="59"/>
      <c r="F88" s="67"/>
      <c r="H88" s="59"/>
      <c r="I88" s="64"/>
      <c r="J88" s="65"/>
      <c r="K88" s="59"/>
    </row>
    <row r="89" spans="5:11" ht="15.75" customHeight="1" x14ac:dyDescent="0.3">
      <c r="E89" s="59"/>
      <c r="F89" s="67"/>
      <c r="H89" s="59"/>
      <c r="I89" s="64"/>
      <c r="J89" s="65"/>
      <c r="K89" s="59"/>
    </row>
    <row r="90" spans="5:11" ht="15.75" customHeight="1" x14ac:dyDescent="0.3">
      <c r="E90" s="59"/>
      <c r="F90" s="67"/>
      <c r="H90" s="59"/>
      <c r="I90" s="64"/>
      <c r="J90" s="65"/>
      <c r="K90" s="59"/>
    </row>
    <row r="91" spans="5:11" ht="15.75" customHeight="1" x14ac:dyDescent="0.3">
      <c r="E91" s="59"/>
      <c r="F91" s="67"/>
      <c r="H91" s="59"/>
      <c r="I91" s="64"/>
      <c r="J91" s="65"/>
      <c r="K91" s="59"/>
    </row>
    <row r="92" spans="5:11" ht="15.75" customHeight="1" x14ac:dyDescent="0.3">
      <c r="E92" s="59"/>
      <c r="F92" s="67"/>
      <c r="H92" s="59"/>
      <c r="I92" s="64"/>
      <c r="J92" s="65"/>
      <c r="K92" s="59"/>
    </row>
    <row r="93" spans="5:11" ht="15.75" customHeight="1" x14ac:dyDescent="0.3">
      <c r="E93" s="59"/>
      <c r="F93" s="67"/>
      <c r="H93" s="59"/>
      <c r="I93" s="64"/>
      <c r="J93" s="65"/>
      <c r="K93" s="59"/>
    </row>
    <row r="94" spans="5:11" ht="15.75" customHeight="1" x14ac:dyDescent="0.3">
      <c r="E94" s="59"/>
      <c r="F94" s="67"/>
      <c r="H94" s="59"/>
      <c r="I94" s="64"/>
      <c r="J94" s="65"/>
      <c r="K94" s="59"/>
    </row>
    <row r="95" spans="5:11" ht="15.75" customHeight="1" x14ac:dyDescent="0.3">
      <c r="E95" s="59"/>
      <c r="F95" s="67"/>
      <c r="H95" s="59"/>
      <c r="I95" s="64"/>
      <c r="J95" s="65"/>
      <c r="K95" s="59"/>
    </row>
    <row r="96" spans="5:11" ht="15.75" customHeight="1" x14ac:dyDescent="0.3">
      <c r="E96" s="59"/>
      <c r="F96" s="67"/>
      <c r="H96" s="59"/>
      <c r="I96" s="64"/>
      <c r="J96" s="65"/>
      <c r="K96" s="59"/>
    </row>
    <row r="97" spans="5:11" ht="15.75" customHeight="1" x14ac:dyDescent="0.3">
      <c r="E97" s="59"/>
      <c r="F97" s="67"/>
      <c r="H97" s="59"/>
      <c r="I97" s="64"/>
      <c r="J97" s="65"/>
      <c r="K97" s="59"/>
    </row>
    <row r="98" spans="5:11" ht="15.75" customHeight="1" x14ac:dyDescent="0.3">
      <c r="E98" s="59"/>
      <c r="F98" s="67"/>
      <c r="H98" s="59"/>
      <c r="I98" s="64"/>
      <c r="J98" s="65"/>
      <c r="K98" s="59"/>
    </row>
    <row r="99" spans="5:11" ht="15.75" customHeight="1" x14ac:dyDescent="0.3">
      <c r="E99" s="59"/>
      <c r="F99" s="67"/>
      <c r="H99" s="59"/>
      <c r="I99" s="64"/>
      <c r="J99" s="65"/>
      <c r="K99" s="59"/>
    </row>
    <row r="100" spans="5:11" ht="15.75" customHeight="1" x14ac:dyDescent="0.3">
      <c r="E100" s="59"/>
      <c r="F100" s="67"/>
      <c r="H100" s="59"/>
      <c r="I100" s="64"/>
      <c r="J100" s="65"/>
      <c r="K100" s="59"/>
    </row>
    <row r="101" spans="5:11" ht="15.75" customHeight="1" x14ac:dyDescent="0.3">
      <c r="E101" s="59"/>
      <c r="F101" s="67"/>
      <c r="H101" s="59"/>
      <c r="I101" s="64"/>
      <c r="J101" s="65"/>
      <c r="K101" s="59"/>
    </row>
    <row r="102" spans="5:11" ht="15.75" customHeight="1" x14ac:dyDescent="0.3">
      <c r="E102" s="59"/>
      <c r="F102" s="67"/>
      <c r="H102" s="59"/>
      <c r="I102" s="64"/>
      <c r="J102" s="65"/>
      <c r="K102" s="59"/>
    </row>
    <row r="103" spans="5:11" ht="15.75" customHeight="1" x14ac:dyDescent="0.3">
      <c r="E103" s="59"/>
      <c r="F103" s="67"/>
      <c r="H103" s="59"/>
      <c r="I103" s="64"/>
      <c r="J103" s="65"/>
      <c r="K103" s="59"/>
    </row>
    <row r="104" spans="5:11" ht="15.75" customHeight="1" x14ac:dyDescent="0.3">
      <c r="E104" s="59"/>
      <c r="F104" s="67"/>
      <c r="H104" s="59"/>
      <c r="I104" s="64"/>
      <c r="J104" s="65"/>
      <c r="K104" s="59"/>
    </row>
    <row r="105" spans="5:11" ht="15.75" customHeight="1" x14ac:dyDescent="0.3">
      <c r="E105" s="59"/>
      <c r="F105" s="67"/>
      <c r="H105" s="59"/>
      <c r="I105" s="64"/>
      <c r="J105" s="65"/>
      <c r="K105" s="59"/>
    </row>
    <row r="106" spans="5:11" ht="15.75" customHeight="1" x14ac:dyDescent="0.3">
      <c r="E106" s="59"/>
      <c r="F106" s="67"/>
      <c r="H106" s="59"/>
      <c r="I106" s="64"/>
      <c r="J106" s="65"/>
      <c r="K106" s="59"/>
    </row>
    <row r="107" spans="5:11" ht="15.75" customHeight="1" x14ac:dyDescent="0.3">
      <c r="E107" s="59"/>
      <c r="F107" s="67"/>
      <c r="H107" s="59"/>
      <c r="I107" s="64"/>
      <c r="J107" s="65"/>
      <c r="K107" s="59"/>
    </row>
    <row r="108" spans="5:11" ht="15.75" customHeight="1" x14ac:dyDescent="0.3">
      <c r="E108" s="59"/>
      <c r="F108" s="67"/>
      <c r="H108" s="59"/>
      <c r="I108" s="64"/>
      <c r="J108" s="65"/>
      <c r="K108" s="59"/>
    </row>
    <row r="109" spans="5:11" ht="15.75" customHeight="1" x14ac:dyDescent="0.3">
      <c r="E109" s="59"/>
      <c r="F109" s="67"/>
      <c r="H109" s="59"/>
      <c r="I109" s="64"/>
      <c r="J109" s="65"/>
      <c r="K109" s="59"/>
    </row>
    <row r="110" spans="5:11" ht="15.75" customHeight="1" x14ac:dyDescent="0.3">
      <c r="E110" s="59"/>
      <c r="F110" s="67"/>
      <c r="H110" s="59"/>
      <c r="I110" s="64"/>
      <c r="J110" s="65"/>
      <c r="K110" s="59"/>
    </row>
    <row r="111" spans="5:11" ht="15.75" customHeight="1" x14ac:dyDescent="0.3">
      <c r="E111" s="59"/>
      <c r="F111" s="67"/>
      <c r="H111" s="59"/>
      <c r="I111" s="64"/>
      <c r="J111" s="65"/>
      <c r="K111" s="59"/>
    </row>
    <row r="112" spans="5:11" ht="15.75" customHeight="1" x14ac:dyDescent="0.3">
      <c r="E112" s="59"/>
      <c r="F112" s="67"/>
      <c r="H112" s="59"/>
      <c r="I112" s="64"/>
      <c r="J112" s="65"/>
      <c r="K112" s="59"/>
    </row>
    <row r="113" spans="5:11" ht="15.75" customHeight="1" x14ac:dyDescent="0.3">
      <c r="E113" s="59"/>
      <c r="F113" s="67"/>
      <c r="H113" s="59"/>
      <c r="I113" s="64"/>
      <c r="J113" s="65"/>
      <c r="K113" s="59"/>
    </row>
    <row r="114" spans="5:11" ht="15.75" customHeight="1" x14ac:dyDescent="0.3">
      <c r="E114" s="59"/>
      <c r="F114" s="67"/>
      <c r="H114" s="59"/>
      <c r="I114" s="64"/>
      <c r="J114" s="65"/>
      <c r="K114" s="59"/>
    </row>
    <row r="115" spans="5:11" ht="15.75" customHeight="1" x14ac:dyDescent="0.3">
      <c r="E115" s="59"/>
      <c r="F115" s="67"/>
      <c r="H115" s="59"/>
      <c r="I115" s="64"/>
      <c r="J115" s="65"/>
      <c r="K115" s="59"/>
    </row>
    <row r="116" spans="5:11" ht="15.75" customHeight="1" x14ac:dyDescent="0.3">
      <c r="E116" s="59"/>
      <c r="F116" s="67"/>
      <c r="H116" s="59"/>
      <c r="I116" s="64"/>
      <c r="J116" s="65"/>
      <c r="K116" s="59"/>
    </row>
    <row r="117" spans="5:11" ht="15.75" customHeight="1" x14ac:dyDescent="0.3">
      <c r="E117" s="59"/>
      <c r="F117" s="67"/>
      <c r="H117" s="59"/>
      <c r="I117" s="64"/>
      <c r="J117" s="65"/>
      <c r="K117" s="59"/>
    </row>
    <row r="118" spans="5:11" ht="15.75" customHeight="1" x14ac:dyDescent="0.3">
      <c r="E118" s="59"/>
      <c r="F118" s="67"/>
      <c r="H118" s="59"/>
      <c r="I118" s="64"/>
      <c r="J118" s="65"/>
      <c r="K118" s="59"/>
    </row>
    <row r="119" spans="5:11" ht="15.75" customHeight="1" x14ac:dyDescent="0.3">
      <c r="E119" s="59"/>
      <c r="F119" s="67"/>
      <c r="H119" s="59"/>
      <c r="I119" s="64"/>
      <c r="J119" s="65"/>
      <c r="K119" s="59"/>
    </row>
    <row r="120" spans="5:11" ht="15.75" customHeight="1" x14ac:dyDescent="0.3">
      <c r="E120" s="59"/>
      <c r="F120" s="67"/>
      <c r="H120" s="59"/>
      <c r="I120" s="64"/>
      <c r="J120" s="65"/>
      <c r="K120" s="59"/>
    </row>
    <row r="121" spans="5:11" ht="15.75" customHeight="1" x14ac:dyDescent="0.3">
      <c r="E121" s="59"/>
      <c r="F121" s="67"/>
      <c r="H121" s="59"/>
      <c r="I121" s="64"/>
      <c r="J121" s="65"/>
      <c r="K121" s="59"/>
    </row>
    <row r="122" spans="5:11" ht="15.75" customHeight="1" x14ac:dyDescent="0.3">
      <c r="E122" s="59"/>
      <c r="F122" s="67"/>
      <c r="H122" s="59"/>
      <c r="I122" s="64"/>
      <c r="J122" s="65"/>
      <c r="K122" s="59"/>
    </row>
    <row r="123" spans="5:11" ht="15.75" customHeight="1" x14ac:dyDescent="0.3">
      <c r="E123" s="59"/>
      <c r="F123" s="67"/>
      <c r="H123" s="59"/>
      <c r="I123" s="64"/>
      <c r="J123" s="65"/>
      <c r="K123" s="59"/>
    </row>
    <row r="124" spans="5:11" ht="15.75" customHeight="1" x14ac:dyDescent="0.3">
      <c r="E124" s="59"/>
      <c r="F124" s="67"/>
      <c r="H124" s="59"/>
      <c r="I124" s="64"/>
      <c r="J124" s="65"/>
      <c r="K124" s="59"/>
    </row>
    <row r="125" spans="5:11" ht="15.75" customHeight="1" x14ac:dyDescent="0.3">
      <c r="E125" s="59"/>
      <c r="F125" s="67"/>
      <c r="H125" s="59"/>
      <c r="I125" s="64"/>
      <c r="J125" s="65"/>
      <c r="K125" s="59"/>
    </row>
    <row r="126" spans="5:11" ht="15.75" customHeight="1" x14ac:dyDescent="0.3">
      <c r="E126" s="59"/>
      <c r="F126" s="67"/>
      <c r="H126" s="59"/>
      <c r="I126" s="64"/>
      <c r="J126" s="65"/>
      <c r="K126" s="59"/>
    </row>
    <row r="127" spans="5:11" ht="15.75" customHeight="1" x14ac:dyDescent="0.3">
      <c r="E127" s="59"/>
      <c r="F127" s="67"/>
      <c r="H127" s="59"/>
      <c r="I127" s="64"/>
      <c r="J127" s="65"/>
      <c r="K127" s="59"/>
    </row>
    <row r="128" spans="5:11" ht="15.75" customHeight="1" x14ac:dyDescent="0.3">
      <c r="E128" s="59"/>
      <c r="F128" s="67"/>
      <c r="H128" s="59"/>
      <c r="I128" s="64"/>
      <c r="J128" s="65"/>
      <c r="K128" s="59"/>
    </row>
    <row r="129" spans="5:11" ht="15.75" customHeight="1" x14ac:dyDescent="0.3">
      <c r="E129" s="59"/>
      <c r="F129" s="67"/>
      <c r="H129" s="59"/>
      <c r="I129" s="64"/>
      <c r="J129" s="65"/>
      <c r="K129" s="59"/>
    </row>
    <row r="130" spans="5:11" ht="15.75" customHeight="1" x14ac:dyDescent="0.3">
      <c r="E130" s="59"/>
      <c r="F130" s="67"/>
      <c r="H130" s="59"/>
      <c r="I130" s="64"/>
      <c r="J130" s="65"/>
      <c r="K130" s="59"/>
    </row>
    <row r="131" spans="5:11" ht="15.75" customHeight="1" x14ac:dyDescent="0.3">
      <c r="E131" s="59"/>
      <c r="F131" s="67"/>
      <c r="H131" s="59"/>
      <c r="I131" s="64"/>
      <c r="J131" s="65"/>
      <c r="K131" s="59"/>
    </row>
    <row r="132" spans="5:11" ht="15.75" customHeight="1" x14ac:dyDescent="0.3">
      <c r="E132" s="59"/>
      <c r="F132" s="67"/>
      <c r="H132" s="59"/>
      <c r="I132" s="64"/>
      <c r="J132" s="65"/>
      <c r="K132" s="59"/>
    </row>
    <row r="133" spans="5:11" ht="15.75" customHeight="1" x14ac:dyDescent="0.3">
      <c r="E133" s="59"/>
      <c r="F133" s="67"/>
      <c r="H133" s="59"/>
      <c r="I133" s="64"/>
      <c r="J133" s="65"/>
      <c r="K133" s="59"/>
    </row>
    <row r="134" spans="5:11" ht="15.75" customHeight="1" x14ac:dyDescent="0.3">
      <c r="E134" s="59"/>
      <c r="F134" s="67"/>
      <c r="H134" s="59"/>
      <c r="I134" s="64"/>
      <c r="J134" s="65"/>
      <c r="K134" s="59"/>
    </row>
    <row r="135" spans="5:11" ht="15.75" customHeight="1" x14ac:dyDescent="0.3">
      <c r="E135" s="59"/>
      <c r="F135" s="67"/>
      <c r="H135" s="59"/>
      <c r="I135" s="64"/>
      <c r="J135" s="65"/>
      <c r="K135" s="59"/>
    </row>
    <row r="136" spans="5:11" ht="15.75" customHeight="1" x14ac:dyDescent="0.3">
      <c r="E136" s="59"/>
      <c r="F136" s="67"/>
      <c r="H136" s="59"/>
      <c r="I136" s="64"/>
      <c r="J136" s="65"/>
      <c r="K136" s="59"/>
    </row>
    <row r="137" spans="5:11" ht="15.75" customHeight="1" x14ac:dyDescent="0.3">
      <c r="E137" s="59"/>
      <c r="F137" s="67"/>
      <c r="H137" s="59"/>
      <c r="I137" s="64"/>
      <c r="J137" s="65"/>
      <c r="K137" s="59"/>
    </row>
    <row r="138" spans="5:11" ht="15.75" customHeight="1" x14ac:dyDescent="0.3">
      <c r="E138" s="59"/>
      <c r="F138" s="67"/>
      <c r="H138" s="59"/>
      <c r="I138" s="64"/>
      <c r="J138" s="65"/>
      <c r="K138" s="59"/>
    </row>
    <row r="139" spans="5:11" ht="15.75" customHeight="1" x14ac:dyDescent="0.3">
      <c r="E139" s="59"/>
      <c r="F139" s="67"/>
      <c r="H139" s="59"/>
      <c r="I139" s="64"/>
      <c r="J139" s="65"/>
      <c r="K139" s="59"/>
    </row>
    <row r="140" spans="5:11" ht="15.75" customHeight="1" x14ac:dyDescent="0.3">
      <c r="E140" s="59"/>
      <c r="F140" s="67"/>
      <c r="H140" s="59"/>
      <c r="I140" s="64"/>
      <c r="J140" s="65"/>
      <c r="K140" s="59"/>
    </row>
    <row r="141" spans="5:11" ht="15.75" customHeight="1" x14ac:dyDescent="0.3">
      <c r="E141" s="59"/>
      <c r="F141" s="67"/>
      <c r="H141" s="59"/>
      <c r="I141" s="64"/>
      <c r="J141" s="65"/>
      <c r="K141" s="59"/>
    </row>
    <row r="142" spans="5:11" ht="15.75" customHeight="1" x14ac:dyDescent="0.3">
      <c r="E142" s="59"/>
      <c r="F142" s="67"/>
      <c r="H142" s="59"/>
      <c r="I142" s="64"/>
      <c r="J142" s="65"/>
      <c r="K142" s="59"/>
    </row>
    <row r="143" spans="5:11" ht="15.75" customHeight="1" x14ac:dyDescent="0.3">
      <c r="E143" s="59"/>
      <c r="F143" s="67"/>
      <c r="H143" s="59"/>
      <c r="I143" s="64"/>
      <c r="J143" s="65"/>
      <c r="K143" s="59"/>
    </row>
    <row r="144" spans="5:11" ht="15.75" customHeight="1" x14ac:dyDescent="0.3">
      <c r="E144" s="59"/>
      <c r="F144" s="67"/>
      <c r="H144" s="59"/>
      <c r="I144" s="64"/>
      <c r="J144" s="65"/>
      <c r="K144" s="59"/>
    </row>
    <row r="145" spans="5:11" ht="15.75" customHeight="1" x14ac:dyDescent="0.3">
      <c r="E145" s="59"/>
      <c r="F145" s="67"/>
      <c r="H145" s="59"/>
      <c r="I145" s="64"/>
      <c r="J145" s="65"/>
      <c r="K145" s="59"/>
    </row>
    <row r="146" spans="5:11" ht="15.75" customHeight="1" x14ac:dyDescent="0.3">
      <c r="E146" s="59"/>
      <c r="F146" s="67"/>
      <c r="H146" s="59"/>
      <c r="I146" s="64"/>
      <c r="J146" s="65"/>
      <c r="K146" s="59"/>
    </row>
    <row r="147" spans="5:11" ht="15.75" customHeight="1" x14ac:dyDescent="0.3">
      <c r="E147" s="59"/>
      <c r="F147" s="67"/>
      <c r="H147" s="59"/>
      <c r="I147" s="64"/>
      <c r="J147" s="65"/>
      <c r="K147" s="59"/>
    </row>
    <row r="148" spans="5:11" ht="15.75" customHeight="1" x14ac:dyDescent="0.3">
      <c r="E148" s="59"/>
      <c r="F148" s="67"/>
      <c r="H148" s="59"/>
      <c r="I148" s="64"/>
      <c r="J148" s="65"/>
      <c r="K148" s="59"/>
    </row>
    <row r="149" spans="5:11" ht="15.75" customHeight="1" x14ac:dyDescent="0.3">
      <c r="E149" s="59"/>
      <c r="F149" s="67"/>
      <c r="H149" s="59"/>
      <c r="I149" s="64"/>
      <c r="J149" s="65"/>
      <c r="K149" s="59"/>
    </row>
    <row r="150" spans="5:11" ht="15.75" customHeight="1" x14ac:dyDescent="0.3">
      <c r="E150" s="59"/>
      <c r="F150" s="67"/>
      <c r="H150" s="59"/>
      <c r="I150" s="64"/>
      <c r="J150" s="65"/>
      <c r="K150" s="59"/>
    </row>
    <row r="151" spans="5:11" ht="15.75" customHeight="1" x14ac:dyDescent="0.3">
      <c r="E151" s="59"/>
      <c r="F151" s="67"/>
      <c r="H151" s="59"/>
      <c r="I151" s="64"/>
      <c r="J151" s="65"/>
      <c r="K151" s="59"/>
    </row>
    <row r="152" spans="5:11" ht="15.75" customHeight="1" x14ac:dyDescent="0.3">
      <c r="E152" s="59"/>
      <c r="F152" s="67"/>
      <c r="H152" s="59"/>
      <c r="I152" s="64"/>
      <c r="J152" s="65"/>
      <c r="K152" s="59"/>
    </row>
    <row r="153" spans="5:11" ht="15.75" customHeight="1" x14ac:dyDescent="0.3">
      <c r="E153" s="59"/>
      <c r="F153" s="67"/>
      <c r="H153" s="59"/>
      <c r="I153" s="64"/>
      <c r="J153" s="65"/>
      <c r="K153" s="59"/>
    </row>
    <row r="154" spans="5:11" ht="15.75" customHeight="1" x14ac:dyDescent="0.3">
      <c r="E154" s="59"/>
      <c r="F154" s="67"/>
      <c r="H154" s="59"/>
      <c r="I154" s="64"/>
      <c r="J154" s="65"/>
      <c r="K154" s="59"/>
    </row>
    <row r="155" spans="5:11" ht="15.75" customHeight="1" x14ac:dyDescent="0.3">
      <c r="E155" s="59"/>
      <c r="F155" s="67"/>
      <c r="H155" s="59"/>
      <c r="I155" s="64"/>
      <c r="J155" s="65"/>
      <c r="K155" s="59"/>
    </row>
    <row r="156" spans="5:11" ht="15.75" customHeight="1" x14ac:dyDescent="0.3">
      <c r="E156" s="59"/>
      <c r="F156" s="67"/>
      <c r="H156" s="59"/>
      <c r="I156" s="64"/>
      <c r="J156" s="65"/>
      <c r="K156" s="59"/>
    </row>
    <row r="157" spans="5:11" ht="15.75" customHeight="1" x14ac:dyDescent="0.3">
      <c r="E157" s="59"/>
      <c r="F157" s="67"/>
      <c r="H157" s="59"/>
      <c r="I157" s="64"/>
      <c r="J157" s="65"/>
      <c r="K157" s="59"/>
    </row>
    <row r="158" spans="5:11" ht="15.75" customHeight="1" x14ac:dyDescent="0.3">
      <c r="E158" s="59"/>
      <c r="F158" s="67"/>
      <c r="H158" s="59"/>
      <c r="I158" s="64"/>
      <c r="J158" s="65"/>
      <c r="K158" s="59"/>
    </row>
    <row r="159" spans="5:11" ht="15.75" customHeight="1" x14ac:dyDescent="0.3">
      <c r="E159" s="59"/>
      <c r="F159" s="67"/>
      <c r="H159" s="59"/>
      <c r="I159" s="64"/>
      <c r="J159" s="65"/>
      <c r="K159" s="59"/>
    </row>
    <row r="160" spans="5:11" ht="15.75" customHeight="1" x14ac:dyDescent="0.3">
      <c r="E160" s="59"/>
      <c r="F160" s="67"/>
      <c r="H160" s="59"/>
      <c r="I160" s="64"/>
      <c r="J160" s="65"/>
      <c r="K160" s="59"/>
    </row>
    <row r="161" spans="5:11" ht="15.75" customHeight="1" x14ac:dyDescent="0.3">
      <c r="E161" s="59"/>
      <c r="F161" s="67"/>
      <c r="H161" s="59"/>
      <c r="I161" s="64"/>
      <c r="J161" s="65"/>
      <c r="K161" s="59"/>
    </row>
    <row r="162" spans="5:11" ht="15.75" customHeight="1" x14ac:dyDescent="0.3">
      <c r="E162" s="59"/>
      <c r="F162" s="67"/>
      <c r="H162" s="59"/>
      <c r="I162" s="64"/>
      <c r="J162" s="65"/>
      <c r="K162" s="59"/>
    </row>
    <row r="163" spans="5:11" ht="15.75" customHeight="1" x14ac:dyDescent="0.3">
      <c r="E163" s="59"/>
      <c r="F163" s="67"/>
      <c r="H163" s="59"/>
      <c r="I163" s="64"/>
      <c r="J163" s="65"/>
      <c r="K163" s="59"/>
    </row>
    <row r="164" spans="5:11" ht="15.75" customHeight="1" x14ac:dyDescent="0.3">
      <c r="E164" s="59"/>
      <c r="F164" s="67"/>
      <c r="H164" s="59"/>
      <c r="I164" s="64"/>
      <c r="J164" s="65"/>
      <c r="K164" s="59"/>
    </row>
    <row r="165" spans="5:11" ht="15.75" customHeight="1" x14ac:dyDescent="0.3">
      <c r="E165" s="59"/>
      <c r="F165" s="67"/>
      <c r="H165" s="59"/>
      <c r="I165" s="64"/>
      <c r="J165" s="65"/>
      <c r="K165" s="59"/>
    </row>
    <row r="166" spans="5:11" ht="15.75" customHeight="1" x14ac:dyDescent="0.3">
      <c r="E166" s="59"/>
      <c r="F166" s="67"/>
      <c r="H166" s="59"/>
      <c r="I166" s="64"/>
      <c r="J166" s="65"/>
      <c r="K166" s="59"/>
    </row>
    <row r="167" spans="5:11" ht="15.75" customHeight="1" x14ac:dyDescent="0.3">
      <c r="E167" s="59"/>
      <c r="F167" s="67"/>
      <c r="H167" s="59"/>
      <c r="I167" s="64"/>
      <c r="J167" s="65"/>
      <c r="K167" s="59"/>
    </row>
    <row r="168" spans="5:11" ht="15.75" customHeight="1" x14ac:dyDescent="0.3">
      <c r="E168" s="59"/>
      <c r="F168" s="67"/>
      <c r="H168" s="59"/>
      <c r="I168" s="64"/>
      <c r="J168" s="65"/>
      <c r="K168" s="59"/>
    </row>
    <row r="169" spans="5:11" ht="15.75" customHeight="1" x14ac:dyDescent="0.3">
      <c r="E169" s="59"/>
      <c r="F169" s="67"/>
      <c r="H169" s="59"/>
      <c r="I169" s="64"/>
      <c r="J169" s="65"/>
      <c r="K169" s="59"/>
    </row>
    <row r="170" spans="5:11" ht="15.75" customHeight="1" x14ac:dyDescent="0.3">
      <c r="E170" s="59"/>
      <c r="F170" s="67"/>
      <c r="H170" s="59"/>
      <c r="I170" s="64"/>
      <c r="J170" s="65"/>
      <c r="K170" s="59"/>
    </row>
    <row r="171" spans="5:11" ht="15.75" customHeight="1" x14ac:dyDescent="0.3">
      <c r="E171" s="59"/>
      <c r="F171" s="67"/>
      <c r="H171" s="59"/>
      <c r="I171" s="64"/>
      <c r="J171" s="65"/>
      <c r="K171" s="59"/>
    </row>
    <row r="172" spans="5:11" ht="15.75" customHeight="1" x14ac:dyDescent="0.3">
      <c r="E172" s="59"/>
      <c r="F172" s="67"/>
      <c r="H172" s="59"/>
      <c r="I172" s="64"/>
      <c r="J172" s="65"/>
      <c r="K172" s="59"/>
    </row>
    <row r="173" spans="5:11" ht="15.75" customHeight="1" x14ac:dyDescent="0.3">
      <c r="E173" s="59"/>
      <c r="F173" s="67"/>
      <c r="H173" s="59"/>
      <c r="I173" s="64"/>
      <c r="J173" s="65"/>
      <c r="K173" s="59"/>
    </row>
    <row r="174" spans="5:11" ht="15.75" customHeight="1" x14ac:dyDescent="0.3">
      <c r="E174" s="59"/>
      <c r="F174" s="67"/>
      <c r="H174" s="59"/>
      <c r="I174" s="64"/>
      <c r="J174" s="65"/>
      <c r="K174" s="59"/>
    </row>
    <row r="175" spans="5:11" ht="15.75" customHeight="1" x14ac:dyDescent="0.3">
      <c r="E175" s="59"/>
      <c r="F175" s="67"/>
      <c r="H175" s="59"/>
      <c r="I175" s="64"/>
      <c r="J175" s="65"/>
      <c r="K175" s="59"/>
    </row>
    <row r="176" spans="5:11" ht="15.75" customHeight="1" x14ac:dyDescent="0.3">
      <c r="E176" s="59"/>
      <c r="F176" s="67"/>
      <c r="H176" s="59"/>
      <c r="I176" s="64"/>
      <c r="J176" s="65"/>
      <c r="K176" s="59"/>
    </row>
    <row r="177" spans="5:11" ht="15.75" customHeight="1" x14ac:dyDescent="0.3">
      <c r="E177" s="59"/>
      <c r="F177" s="67"/>
      <c r="H177" s="59"/>
      <c r="I177" s="64"/>
      <c r="J177" s="65"/>
      <c r="K177" s="59"/>
    </row>
    <row r="178" spans="5:11" ht="15.75" customHeight="1" x14ac:dyDescent="0.3">
      <c r="E178" s="59"/>
      <c r="F178" s="67"/>
      <c r="H178" s="59"/>
      <c r="I178" s="64"/>
      <c r="J178" s="65"/>
      <c r="K178" s="59"/>
    </row>
    <row r="179" spans="5:11" ht="15.75" customHeight="1" x14ac:dyDescent="0.3">
      <c r="E179" s="59"/>
      <c r="F179" s="67"/>
      <c r="H179" s="59"/>
      <c r="I179" s="64"/>
      <c r="J179" s="65"/>
      <c r="K179" s="59"/>
    </row>
    <row r="180" spans="5:11" ht="15.75" customHeight="1" x14ac:dyDescent="0.3">
      <c r="E180" s="59"/>
      <c r="F180" s="67"/>
      <c r="H180" s="59"/>
      <c r="I180" s="64"/>
      <c r="J180" s="65"/>
      <c r="K180" s="59"/>
    </row>
    <row r="181" spans="5:11" ht="15.75" customHeight="1" x14ac:dyDescent="0.3">
      <c r="E181" s="59"/>
      <c r="F181" s="67"/>
      <c r="H181" s="59"/>
      <c r="I181" s="64"/>
      <c r="J181" s="65"/>
      <c r="K181" s="59"/>
    </row>
    <row r="182" spans="5:11" ht="15.75" customHeight="1" x14ac:dyDescent="0.3">
      <c r="E182" s="59"/>
      <c r="F182" s="67"/>
      <c r="H182" s="59"/>
      <c r="I182" s="64"/>
      <c r="J182" s="65"/>
      <c r="K182" s="59"/>
    </row>
    <row r="183" spans="5:11" ht="15.75" customHeight="1" x14ac:dyDescent="0.3">
      <c r="E183" s="59"/>
      <c r="F183" s="67"/>
      <c r="H183" s="59"/>
      <c r="I183" s="64"/>
      <c r="J183" s="65"/>
      <c r="K183" s="59"/>
    </row>
    <row r="184" spans="5:11" ht="15.75" customHeight="1" x14ac:dyDescent="0.3">
      <c r="E184" s="59"/>
      <c r="F184" s="67"/>
      <c r="H184" s="59"/>
      <c r="I184" s="64"/>
      <c r="J184" s="65"/>
      <c r="K184" s="59"/>
    </row>
    <row r="185" spans="5:11" ht="15.75" customHeight="1" x14ac:dyDescent="0.3">
      <c r="E185" s="59"/>
      <c r="F185" s="67"/>
      <c r="H185" s="59"/>
      <c r="I185" s="64"/>
      <c r="J185" s="65"/>
      <c r="K185" s="59"/>
    </row>
    <row r="186" spans="5:11" ht="15.75" customHeight="1" x14ac:dyDescent="0.3">
      <c r="E186" s="59"/>
      <c r="F186" s="67"/>
      <c r="H186" s="59"/>
      <c r="I186" s="64"/>
      <c r="J186" s="65"/>
      <c r="K186" s="59"/>
    </row>
    <row r="187" spans="5:11" ht="15.75" customHeight="1" x14ac:dyDescent="0.3">
      <c r="E187" s="59"/>
      <c r="F187" s="67"/>
      <c r="H187" s="59"/>
      <c r="I187" s="64"/>
      <c r="J187" s="65"/>
      <c r="K187" s="59"/>
    </row>
    <row r="188" spans="5:11" ht="15.75" customHeight="1" x14ac:dyDescent="0.3">
      <c r="E188" s="59"/>
      <c r="F188" s="67"/>
      <c r="H188" s="59"/>
      <c r="I188" s="64"/>
      <c r="J188" s="65"/>
      <c r="K188" s="59"/>
    </row>
    <row r="189" spans="5:11" ht="15.75" customHeight="1" x14ac:dyDescent="0.3">
      <c r="E189" s="59"/>
      <c r="F189" s="67"/>
      <c r="H189" s="59"/>
      <c r="I189" s="64"/>
      <c r="J189" s="65"/>
      <c r="K189" s="59"/>
    </row>
    <row r="190" spans="5:11" ht="15.75" customHeight="1" x14ac:dyDescent="0.3">
      <c r="E190" s="59"/>
      <c r="F190" s="67"/>
      <c r="H190" s="59"/>
      <c r="I190" s="64"/>
      <c r="J190" s="65"/>
      <c r="K190" s="59"/>
    </row>
    <row r="191" spans="5:11" ht="15.75" customHeight="1" x14ac:dyDescent="0.3">
      <c r="E191" s="59"/>
      <c r="F191" s="67"/>
      <c r="H191" s="59"/>
      <c r="I191" s="64"/>
      <c r="J191" s="65"/>
      <c r="K191" s="59"/>
    </row>
    <row r="192" spans="5:11" ht="15.75" customHeight="1" x14ac:dyDescent="0.3">
      <c r="E192" s="59"/>
      <c r="F192" s="67"/>
      <c r="H192" s="59"/>
      <c r="I192" s="64"/>
      <c r="J192" s="65"/>
      <c r="K192" s="59"/>
    </row>
    <row r="193" spans="5:11" ht="15.75" customHeight="1" x14ac:dyDescent="0.3">
      <c r="E193" s="59"/>
      <c r="F193" s="67"/>
      <c r="H193" s="59"/>
      <c r="I193" s="64"/>
      <c r="J193" s="65"/>
      <c r="K193" s="59"/>
    </row>
    <row r="194" spans="5:11" ht="15.75" customHeight="1" x14ac:dyDescent="0.3">
      <c r="E194" s="59"/>
      <c r="F194" s="67"/>
      <c r="H194" s="59"/>
      <c r="I194" s="64"/>
      <c r="J194" s="65"/>
      <c r="K194" s="59"/>
    </row>
    <row r="195" spans="5:11" ht="15.75" customHeight="1" x14ac:dyDescent="0.3">
      <c r="E195" s="59"/>
      <c r="F195" s="67"/>
      <c r="H195" s="59"/>
      <c r="I195" s="64"/>
      <c r="J195" s="65"/>
      <c r="K195" s="59"/>
    </row>
    <row r="196" spans="5:11" ht="15.75" customHeight="1" x14ac:dyDescent="0.3">
      <c r="E196" s="59"/>
      <c r="F196" s="67"/>
      <c r="H196" s="59"/>
      <c r="I196" s="64"/>
      <c r="J196" s="65"/>
      <c r="K196" s="59"/>
    </row>
    <row r="197" spans="5:11" ht="15.75" customHeight="1" x14ac:dyDescent="0.3">
      <c r="E197" s="59"/>
      <c r="F197" s="67"/>
      <c r="H197" s="59"/>
      <c r="I197" s="64"/>
      <c r="J197" s="65"/>
      <c r="K197" s="59"/>
    </row>
    <row r="198" spans="5:11" ht="15.75" customHeight="1" x14ac:dyDescent="0.3">
      <c r="E198" s="59"/>
      <c r="F198" s="67"/>
      <c r="H198" s="59"/>
      <c r="I198" s="64"/>
      <c r="J198" s="65"/>
      <c r="K198" s="59"/>
    </row>
    <row r="199" spans="5:11" ht="15.75" customHeight="1" x14ac:dyDescent="0.3">
      <c r="E199" s="59"/>
      <c r="F199" s="67"/>
      <c r="H199" s="59"/>
      <c r="I199" s="64"/>
      <c r="J199" s="65"/>
      <c r="K199" s="59"/>
    </row>
    <row r="200" spans="5:11" ht="15.75" customHeight="1" x14ac:dyDescent="0.3">
      <c r="E200" s="59"/>
      <c r="F200" s="67"/>
      <c r="H200" s="59"/>
      <c r="I200" s="64"/>
      <c r="J200" s="65"/>
      <c r="K200" s="59"/>
    </row>
    <row r="201" spans="5:11" ht="15.75" customHeight="1" x14ac:dyDescent="0.3">
      <c r="E201" s="59"/>
      <c r="F201" s="67"/>
      <c r="H201" s="59"/>
      <c r="I201" s="64"/>
      <c r="J201" s="65"/>
      <c r="K201" s="59"/>
    </row>
    <row r="202" spans="5:11" ht="15.75" customHeight="1" x14ac:dyDescent="0.3">
      <c r="E202" s="59"/>
      <c r="F202" s="67"/>
      <c r="H202" s="59"/>
      <c r="I202" s="64"/>
      <c r="J202" s="65"/>
      <c r="K202" s="59"/>
    </row>
    <row r="203" spans="5:11" ht="15.75" customHeight="1" x14ac:dyDescent="0.3">
      <c r="E203" s="59"/>
      <c r="F203" s="67"/>
      <c r="H203" s="59"/>
      <c r="I203" s="64"/>
      <c r="J203" s="65"/>
      <c r="K203" s="59"/>
    </row>
    <row r="204" spans="5:11" ht="15.75" customHeight="1" x14ac:dyDescent="0.3">
      <c r="E204" s="59"/>
      <c r="F204" s="67"/>
      <c r="H204" s="59"/>
      <c r="I204" s="64"/>
      <c r="J204" s="65"/>
      <c r="K204" s="59"/>
    </row>
    <row r="205" spans="5:11" ht="15.75" customHeight="1" x14ac:dyDescent="0.3">
      <c r="E205" s="59"/>
      <c r="F205" s="67"/>
      <c r="H205" s="59"/>
      <c r="I205" s="64"/>
      <c r="J205" s="65"/>
      <c r="K205" s="59"/>
    </row>
    <row r="206" spans="5:11" ht="15.75" customHeight="1" x14ac:dyDescent="0.3">
      <c r="E206" s="59"/>
      <c r="F206" s="67"/>
      <c r="H206" s="59"/>
      <c r="I206" s="64"/>
      <c r="J206" s="65"/>
      <c r="K206" s="59"/>
    </row>
    <row r="207" spans="5:11" ht="15.75" customHeight="1" x14ac:dyDescent="0.3">
      <c r="E207" s="59"/>
      <c r="F207" s="67"/>
      <c r="H207" s="59"/>
      <c r="I207" s="64"/>
      <c r="J207" s="65"/>
      <c r="K207" s="59"/>
    </row>
    <row r="208" spans="5:11" ht="15.75" customHeight="1" x14ac:dyDescent="0.3">
      <c r="E208" s="59"/>
      <c r="F208" s="67"/>
      <c r="H208" s="59"/>
      <c r="I208" s="64"/>
      <c r="J208" s="65"/>
      <c r="K208" s="59"/>
    </row>
    <row r="209" spans="5:11" ht="15.75" customHeight="1" x14ac:dyDescent="0.3">
      <c r="E209" s="59"/>
      <c r="F209" s="67"/>
      <c r="H209" s="59"/>
      <c r="I209" s="64"/>
      <c r="J209" s="65"/>
      <c r="K209" s="59"/>
    </row>
    <row r="210" spans="5:11" ht="15.75" customHeight="1" x14ac:dyDescent="0.3">
      <c r="E210" s="59"/>
      <c r="F210" s="67"/>
      <c r="H210" s="59"/>
      <c r="I210" s="64"/>
      <c r="J210" s="65"/>
      <c r="K210" s="59"/>
    </row>
    <row r="211" spans="5:11" ht="15.75" customHeight="1" x14ac:dyDescent="0.3">
      <c r="E211" s="59"/>
      <c r="F211" s="67"/>
      <c r="H211" s="59"/>
      <c r="I211" s="64"/>
      <c r="J211" s="65"/>
      <c r="K211" s="59"/>
    </row>
    <row r="212" spans="5:11" ht="15.75" customHeight="1" x14ac:dyDescent="0.3">
      <c r="E212" s="59"/>
      <c r="F212" s="67"/>
      <c r="H212" s="59"/>
      <c r="I212" s="64"/>
      <c r="J212" s="65"/>
      <c r="K212" s="59"/>
    </row>
    <row r="213" spans="5:11" ht="15.75" customHeight="1" x14ac:dyDescent="0.3">
      <c r="E213" s="59"/>
      <c r="F213" s="67"/>
      <c r="H213" s="59"/>
      <c r="I213" s="64"/>
      <c r="J213" s="65"/>
      <c r="K213" s="59"/>
    </row>
    <row r="214" spans="5:11" ht="15.75" customHeight="1" x14ac:dyDescent="0.3">
      <c r="E214" s="59"/>
      <c r="F214" s="67"/>
      <c r="H214" s="59"/>
      <c r="I214" s="64"/>
      <c r="J214" s="65"/>
      <c r="K214" s="59"/>
    </row>
    <row r="215" spans="5:11" ht="15.75" customHeight="1" x14ac:dyDescent="0.3">
      <c r="E215" s="59"/>
      <c r="F215" s="67"/>
      <c r="H215" s="59"/>
      <c r="I215" s="64"/>
      <c r="J215" s="65"/>
      <c r="K215" s="59"/>
    </row>
    <row r="216" spans="5:11" ht="15.75" customHeight="1" x14ac:dyDescent="0.3">
      <c r="E216" s="59"/>
      <c r="F216" s="67"/>
      <c r="H216" s="59"/>
      <c r="I216" s="64"/>
      <c r="J216" s="65"/>
      <c r="K216" s="59"/>
    </row>
    <row r="217" spans="5:11" ht="15.75" customHeight="1" x14ac:dyDescent="0.3">
      <c r="E217" s="59"/>
      <c r="F217" s="67"/>
      <c r="H217" s="59"/>
      <c r="I217" s="64"/>
      <c r="J217" s="65"/>
      <c r="K217" s="59"/>
    </row>
    <row r="218" spans="5:11" ht="15.75" customHeight="1" x14ac:dyDescent="0.3">
      <c r="E218" s="59"/>
      <c r="F218" s="67"/>
      <c r="H218" s="59"/>
      <c r="I218" s="64"/>
      <c r="J218" s="65"/>
      <c r="K218" s="59"/>
    </row>
    <row r="219" spans="5:11" ht="15.75" customHeight="1" x14ac:dyDescent="0.3">
      <c r="E219" s="59"/>
      <c r="F219" s="67"/>
      <c r="H219" s="59"/>
      <c r="I219" s="64"/>
      <c r="J219" s="65"/>
      <c r="K219" s="59"/>
    </row>
    <row r="220" spans="5:11" ht="15.75" customHeight="1" x14ac:dyDescent="0.3">
      <c r="E220" s="59"/>
      <c r="F220" s="67"/>
      <c r="H220" s="59"/>
      <c r="I220" s="64"/>
      <c r="J220" s="65"/>
      <c r="K220" s="59"/>
    </row>
    <row r="221" spans="5:11" ht="15.75" customHeight="1" x14ac:dyDescent="0.3">
      <c r="E221" s="59"/>
      <c r="F221" s="67"/>
      <c r="H221" s="59"/>
      <c r="I221" s="64"/>
      <c r="J221" s="65"/>
      <c r="K221" s="59"/>
    </row>
    <row r="222" spans="5:11" ht="15.75" customHeight="1" x14ac:dyDescent="0.3">
      <c r="E222" s="59"/>
      <c r="F222" s="67"/>
      <c r="H222" s="59"/>
      <c r="I222" s="64"/>
      <c r="J222" s="65"/>
      <c r="K222" s="59"/>
    </row>
    <row r="223" spans="5:11" ht="15.75" customHeight="1" x14ac:dyDescent="0.3">
      <c r="E223" s="59"/>
      <c r="F223" s="67"/>
      <c r="H223" s="59"/>
      <c r="I223" s="64"/>
      <c r="J223" s="65"/>
      <c r="K223" s="59"/>
    </row>
    <row r="224" spans="5:11" ht="15.75" customHeight="1" x14ac:dyDescent="0.3">
      <c r="E224" s="59"/>
      <c r="F224" s="67"/>
      <c r="H224" s="59"/>
      <c r="I224" s="64"/>
      <c r="J224" s="65"/>
      <c r="K224" s="59"/>
    </row>
    <row r="225" spans="5:11" ht="15.75" customHeight="1" x14ac:dyDescent="0.3">
      <c r="E225" s="59"/>
      <c r="F225" s="67"/>
      <c r="H225" s="59"/>
      <c r="I225" s="64"/>
      <c r="J225" s="65"/>
      <c r="K225" s="59"/>
    </row>
    <row r="226" spans="5:11" ht="15.75" customHeight="1" x14ac:dyDescent="0.3">
      <c r="E226" s="59"/>
      <c r="F226" s="67"/>
      <c r="H226" s="59"/>
      <c r="I226" s="64"/>
      <c r="J226" s="65"/>
      <c r="K226" s="59"/>
    </row>
    <row r="227" spans="5:11" ht="15.75" customHeight="1" x14ac:dyDescent="0.3">
      <c r="E227" s="59"/>
      <c r="F227" s="67"/>
      <c r="H227" s="59"/>
      <c r="I227" s="64"/>
      <c r="J227" s="65"/>
      <c r="K227" s="59"/>
    </row>
    <row r="228" spans="5:11" ht="15.75" customHeight="1" x14ac:dyDescent="0.3">
      <c r="E228" s="59"/>
      <c r="F228" s="67"/>
      <c r="H228" s="59"/>
      <c r="I228" s="64"/>
      <c r="J228" s="65"/>
      <c r="K228" s="59"/>
    </row>
    <row r="229" spans="5:11" ht="15.75" customHeight="1" x14ac:dyDescent="0.3">
      <c r="E229" s="59"/>
      <c r="F229" s="67"/>
      <c r="H229" s="59"/>
      <c r="I229" s="64"/>
      <c r="J229" s="65"/>
      <c r="K229" s="59"/>
    </row>
    <row r="230" spans="5:11" ht="15.75" customHeight="1" x14ac:dyDescent="0.3">
      <c r="E230" s="59"/>
      <c r="F230" s="67"/>
      <c r="H230" s="59"/>
      <c r="I230" s="64"/>
      <c r="J230" s="65"/>
      <c r="K230" s="59"/>
    </row>
    <row r="231" spans="5:11" ht="15.75" customHeight="1" x14ac:dyDescent="0.3">
      <c r="E231" s="59"/>
      <c r="F231" s="67"/>
      <c r="H231" s="59"/>
      <c r="I231" s="64"/>
      <c r="J231" s="65"/>
      <c r="K231" s="59"/>
    </row>
    <row r="232" spans="5:11" ht="15.75" customHeight="1" x14ac:dyDescent="0.3">
      <c r="E232" s="59"/>
      <c r="F232" s="67"/>
      <c r="H232" s="59"/>
      <c r="I232" s="64"/>
      <c r="J232" s="65"/>
      <c r="K232" s="59"/>
    </row>
    <row r="233" spans="5:11" ht="15.75" customHeight="1" x14ac:dyDescent="0.3">
      <c r="E233" s="59"/>
      <c r="F233" s="67"/>
      <c r="H233" s="59"/>
      <c r="I233" s="64"/>
      <c r="J233" s="65"/>
      <c r="K233" s="59"/>
    </row>
    <row r="234" spans="5:11" ht="15.75" customHeight="1" x14ac:dyDescent="0.3">
      <c r="E234" s="59"/>
      <c r="F234" s="67"/>
      <c r="H234" s="59"/>
      <c r="I234" s="64"/>
      <c r="J234" s="65"/>
      <c r="K234" s="59"/>
    </row>
    <row r="235" spans="5:11" ht="15.75" customHeight="1" x14ac:dyDescent="0.3">
      <c r="E235" s="59"/>
      <c r="F235" s="67"/>
      <c r="H235" s="59"/>
      <c r="I235" s="64"/>
      <c r="J235" s="65"/>
      <c r="K235" s="59"/>
    </row>
    <row r="236" spans="5:11" ht="15.75" customHeight="1" x14ac:dyDescent="0.3">
      <c r="E236" s="59"/>
      <c r="F236" s="67"/>
      <c r="H236" s="59"/>
      <c r="I236" s="64"/>
      <c r="J236" s="65"/>
      <c r="K236" s="59"/>
    </row>
    <row r="237" spans="5:11" ht="15.75" customHeight="1" x14ac:dyDescent="0.3">
      <c r="E237" s="59"/>
      <c r="F237" s="67"/>
      <c r="H237" s="59"/>
      <c r="I237" s="64"/>
      <c r="J237" s="65"/>
      <c r="K237" s="59"/>
    </row>
    <row r="238" spans="5:11" ht="15.75" customHeight="1" x14ac:dyDescent="0.3">
      <c r="E238" s="59"/>
      <c r="F238" s="67"/>
      <c r="H238" s="59"/>
      <c r="I238" s="64"/>
      <c r="J238" s="65"/>
      <c r="K238" s="59"/>
    </row>
    <row r="239" spans="5:11" ht="15.75" customHeight="1" x14ac:dyDescent="0.3">
      <c r="E239" s="59"/>
      <c r="F239" s="67"/>
      <c r="H239" s="59"/>
      <c r="I239" s="64"/>
      <c r="J239" s="65"/>
      <c r="K239" s="59"/>
    </row>
    <row r="240" spans="5:11" ht="15.75" customHeight="1" x14ac:dyDescent="0.3">
      <c r="E240" s="59"/>
      <c r="F240" s="67"/>
      <c r="H240" s="59"/>
      <c r="I240" s="64"/>
      <c r="J240" s="65"/>
      <c r="K240" s="59"/>
    </row>
    <row r="241" spans="5:11" ht="15.75" customHeight="1" x14ac:dyDescent="0.3">
      <c r="E241" s="59"/>
      <c r="F241" s="67"/>
      <c r="H241" s="59"/>
      <c r="I241" s="64"/>
      <c r="J241" s="65"/>
      <c r="K241" s="59"/>
    </row>
    <row r="242" spans="5:11" ht="15.75" customHeight="1" x14ac:dyDescent="0.3">
      <c r="E242" s="59"/>
      <c r="F242" s="67"/>
      <c r="H242" s="59"/>
      <c r="I242" s="64"/>
      <c r="J242" s="65"/>
      <c r="K242" s="59"/>
    </row>
    <row r="243" spans="5:11" ht="15.75" customHeight="1" x14ac:dyDescent="0.3">
      <c r="E243" s="59"/>
      <c r="F243" s="67"/>
      <c r="H243" s="59"/>
      <c r="I243" s="64"/>
      <c r="J243" s="65"/>
      <c r="K243" s="59"/>
    </row>
    <row r="244" spans="5:11" ht="15.75" customHeight="1" x14ac:dyDescent="0.3">
      <c r="E244" s="59"/>
      <c r="F244" s="67"/>
      <c r="H244" s="59"/>
      <c r="I244" s="64"/>
      <c r="J244" s="65"/>
      <c r="K244" s="59"/>
    </row>
    <row r="245" spans="5:11" ht="15.75" customHeight="1" x14ac:dyDescent="0.3">
      <c r="E245" s="59"/>
      <c r="F245" s="67"/>
      <c r="H245" s="59"/>
      <c r="I245" s="64"/>
      <c r="J245" s="65"/>
      <c r="K245" s="59"/>
    </row>
    <row r="246" spans="5:11" ht="15.75" customHeight="1" x14ac:dyDescent="0.3">
      <c r="E246" s="59"/>
      <c r="F246" s="67"/>
      <c r="H246" s="59"/>
      <c r="I246" s="64"/>
      <c r="J246" s="65"/>
      <c r="K246" s="59"/>
    </row>
    <row r="247" spans="5:11" ht="15.75" customHeight="1" x14ac:dyDescent="0.3">
      <c r="E247" s="59"/>
      <c r="F247" s="67"/>
      <c r="H247" s="59"/>
      <c r="I247" s="64"/>
      <c r="J247" s="65"/>
      <c r="K247" s="59"/>
    </row>
    <row r="248" spans="5:11" ht="15.75" customHeight="1" x14ac:dyDescent="0.3">
      <c r="E248" s="59"/>
      <c r="F248" s="67"/>
      <c r="H248" s="59"/>
      <c r="I248" s="64"/>
      <c r="J248" s="65"/>
      <c r="K248" s="59"/>
    </row>
    <row r="249" spans="5:11" ht="15.75" customHeight="1" x14ac:dyDescent="0.3">
      <c r="E249" s="59"/>
      <c r="F249" s="67"/>
      <c r="H249" s="59"/>
      <c r="I249" s="64"/>
      <c r="J249" s="65"/>
      <c r="K249" s="59"/>
    </row>
    <row r="250" spans="5:11" ht="15.75" customHeight="1" x14ac:dyDescent="0.3">
      <c r="E250" s="59"/>
      <c r="F250" s="67"/>
      <c r="H250" s="59"/>
      <c r="I250" s="64"/>
      <c r="J250" s="65"/>
      <c r="K250" s="59"/>
    </row>
    <row r="251" spans="5:11" ht="15.75" customHeight="1" x14ac:dyDescent="0.3">
      <c r="E251" s="59"/>
      <c r="F251" s="67"/>
      <c r="H251" s="59"/>
      <c r="I251" s="64"/>
      <c r="J251" s="65"/>
      <c r="K251" s="59"/>
    </row>
    <row r="252" spans="5:11" ht="15.75" customHeight="1" x14ac:dyDescent="0.3">
      <c r="E252" s="59"/>
      <c r="F252" s="67"/>
      <c r="H252" s="59"/>
      <c r="I252" s="64"/>
      <c r="J252" s="65"/>
      <c r="K252" s="59"/>
    </row>
    <row r="253" spans="5:11" ht="15.75" customHeight="1" x14ac:dyDescent="0.3">
      <c r="E253" s="59"/>
      <c r="F253" s="67"/>
      <c r="H253" s="59"/>
      <c r="I253" s="64"/>
      <c r="J253" s="65"/>
      <c r="K253" s="59"/>
    </row>
    <row r="254" spans="5:11" ht="15.75" customHeight="1" x14ac:dyDescent="0.3">
      <c r="E254" s="59"/>
      <c r="F254" s="67"/>
      <c r="H254" s="59"/>
      <c r="I254" s="64"/>
      <c r="J254" s="65"/>
      <c r="K254" s="59"/>
    </row>
    <row r="255" spans="5:11" ht="15.75" customHeight="1" x14ac:dyDescent="0.3">
      <c r="E255" s="59"/>
      <c r="F255" s="67"/>
      <c r="H255" s="59"/>
      <c r="I255" s="64"/>
      <c r="J255" s="65"/>
      <c r="K255" s="59"/>
    </row>
    <row r="256" spans="5:11" ht="15.75" customHeight="1" x14ac:dyDescent="0.3">
      <c r="E256" s="59"/>
      <c r="F256" s="67"/>
      <c r="H256" s="59"/>
      <c r="I256" s="64"/>
      <c r="J256" s="65"/>
      <c r="K256" s="59"/>
    </row>
    <row r="257" spans="5:11" ht="15.75" customHeight="1" x14ac:dyDescent="0.3">
      <c r="E257" s="59"/>
      <c r="F257" s="67"/>
      <c r="H257" s="59"/>
      <c r="I257" s="64"/>
      <c r="J257" s="65"/>
      <c r="K257" s="59"/>
    </row>
    <row r="258" spans="5:11" ht="15.75" customHeight="1" x14ac:dyDescent="0.3">
      <c r="E258" s="59"/>
      <c r="F258" s="67"/>
      <c r="H258" s="59"/>
      <c r="I258" s="64"/>
      <c r="J258" s="65"/>
      <c r="K258" s="59"/>
    </row>
    <row r="259" spans="5:11" ht="15.75" customHeight="1" x14ac:dyDescent="0.3">
      <c r="E259" s="59"/>
      <c r="F259" s="67"/>
      <c r="H259" s="59"/>
      <c r="I259" s="64"/>
      <c r="J259" s="65"/>
      <c r="K259" s="59"/>
    </row>
    <row r="260" spans="5:11" ht="15.75" customHeight="1" x14ac:dyDescent="0.3">
      <c r="E260" s="59"/>
      <c r="F260" s="67"/>
      <c r="H260" s="59"/>
      <c r="I260" s="64"/>
      <c r="J260" s="65"/>
      <c r="K260" s="59"/>
    </row>
    <row r="261" spans="5:11" ht="15.75" customHeight="1" x14ac:dyDescent="0.3">
      <c r="E261" s="59"/>
      <c r="F261" s="67"/>
      <c r="H261" s="59"/>
      <c r="I261" s="64"/>
      <c r="J261" s="65"/>
      <c r="K261" s="59"/>
    </row>
    <row r="262" spans="5:11" ht="15.75" customHeight="1" x14ac:dyDescent="0.3">
      <c r="E262" s="59"/>
      <c r="F262" s="67"/>
      <c r="H262" s="59"/>
      <c r="I262" s="64"/>
      <c r="J262" s="65"/>
      <c r="K262" s="59"/>
    </row>
    <row r="263" spans="5:11" ht="15.75" customHeight="1" x14ac:dyDescent="0.3">
      <c r="E263" s="59"/>
      <c r="F263" s="67"/>
      <c r="H263" s="59"/>
      <c r="I263" s="64"/>
      <c r="J263" s="65"/>
      <c r="K263" s="59"/>
    </row>
    <row r="264" spans="5:11" ht="15.75" customHeight="1" x14ac:dyDescent="0.3">
      <c r="E264" s="59"/>
      <c r="F264" s="67"/>
      <c r="H264" s="59"/>
      <c r="I264" s="64"/>
      <c r="J264" s="65"/>
      <c r="K264" s="59"/>
    </row>
    <row r="265" spans="5:11" ht="15.75" customHeight="1" x14ac:dyDescent="0.3">
      <c r="E265" s="59"/>
      <c r="F265" s="67"/>
      <c r="H265" s="59"/>
      <c r="I265" s="64"/>
      <c r="J265" s="65"/>
      <c r="K265" s="59"/>
    </row>
    <row r="266" spans="5:11" ht="15.75" customHeight="1" x14ac:dyDescent="0.3">
      <c r="E266" s="59"/>
      <c r="F266" s="67"/>
      <c r="H266" s="59"/>
      <c r="I266" s="64"/>
      <c r="J266" s="65"/>
      <c r="K266" s="59"/>
    </row>
    <row r="267" spans="5:11" ht="15.75" customHeight="1" x14ac:dyDescent="0.3">
      <c r="E267" s="59"/>
      <c r="F267" s="67"/>
      <c r="H267" s="59"/>
      <c r="I267" s="64"/>
      <c r="J267" s="65"/>
      <c r="K267" s="59"/>
    </row>
    <row r="268" spans="5:11" ht="15.75" customHeight="1" x14ac:dyDescent="0.3">
      <c r="E268" s="59"/>
      <c r="F268" s="67"/>
      <c r="H268" s="59"/>
      <c r="I268" s="64"/>
      <c r="J268" s="65"/>
      <c r="K268" s="59"/>
    </row>
    <row r="269" spans="5:11" ht="15.75" customHeight="1" x14ac:dyDescent="0.3">
      <c r="E269" s="59"/>
      <c r="F269" s="67"/>
      <c r="H269" s="59"/>
      <c r="I269" s="64"/>
      <c r="J269" s="65"/>
      <c r="K269" s="59"/>
    </row>
    <row r="270" spans="5:11" ht="15.75" customHeight="1" x14ac:dyDescent="0.3">
      <c r="E270" s="59"/>
      <c r="F270" s="67"/>
      <c r="H270" s="59"/>
      <c r="I270" s="64"/>
      <c r="J270" s="65"/>
      <c r="K270" s="59"/>
    </row>
    <row r="271" spans="5:11" ht="15.75" customHeight="1" x14ac:dyDescent="0.3">
      <c r="E271" s="59"/>
      <c r="F271" s="67"/>
      <c r="H271" s="59"/>
      <c r="I271" s="64"/>
      <c r="J271" s="65"/>
      <c r="K271" s="59"/>
    </row>
    <row r="272" spans="5:11" ht="15.75" customHeight="1" x14ac:dyDescent="0.3">
      <c r="E272" s="59"/>
      <c r="F272" s="67"/>
      <c r="H272" s="59"/>
      <c r="I272" s="64"/>
      <c r="J272" s="65"/>
      <c r="K272" s="59"/>
    </row>
    <row r="273" spans="5:11" ht="15.75" customHeight="1" x14ac:dyDescent="0.3">
      <c r="E273" s="59"/>
      <c r="F273" s="67"/>
      <c r="H273" s="59"/>
      <c r="I273" s="64"/>
      <c r="J273" s="65"/>
      <c r="K273" s="59"/>
    </row>
    <row r="274" spans="5:11" ht="15.75" customHeight="1" x14ac:dyDescent="0.3">
      <c r="E274" s="59"/>
      <c r="F274" s="67"/>
      <c r="H274" s="59"/>
      <c r="I274" s="64"/>
      <c r="J274" s="65"/>
      <c r="K274" s="59"/>
    </row>
    <row r="275" spans="5:11" ht="15.75" customHeight="1" x14ac:dyDescent="0.3">
      <c r="E275" s="59"/>
      <c r="F275" s="67"/>
      <c r="H275" s="59"/>
      <c r="I275" s="64"/>
      <c r="J275" s="65"/>
      <c r="K275" s="59"/>
    </row>
    <row r="276" spans="5:11" ht="15.75" customHeight="1" x14ac:dyDescent="0.3">
      <c r="E276" s="59"/>
      <c r="F276" s="67"/>
      <c r="H276" s="59"/>
      <c r="I276" s="64"/>
      <c r="J276" s="65"/>
      <c r="K276" s="59"/>
    </row>
    <row r="277" spans="5:11" ht="15.75" customHeight="1" x14ac:dyDescent="0.3">
      <c r="E277" s="59"/>
      <c r="F277" s="67"/>
      <c r="H277" s="59"/>
      <c r="I277" s="64"/>
      <c r="J277" s="65"/>
      <c r="K277" s="59"/>
    </row>
    <row r="278" spans="5:11" ht="15.75" customHeight="1" x14ac:dyDescent="0.3">
      <c r="E278" s="59"/>
      <c r="F278" s="67"/>
      <c r="H278" s="59"/>
      <c r="I278" s="64"/>
      <c r="J278" s="65"/>
      <c r="K278" s="59"/>
    </row>
    <row r="279" spans="5:11" ht="15.75" customHeight="1" x14ac:dyDescent="0.3">
      <c r="E279" s="59"/>
      <c r="F279" s="67"/>
      <c r="H279" s="59"/>
      <c r="I279" s="64"/>
      <c r="J279" s="65"/>
      <c r="K279" s="59"/>
    </row>
    <row r="280" spans="5:11" ht="15.75" customHeight="1" x14ac:dyDescent="0.3">
      <c r="E280" s="59"/>
      <c r="F280" s="67"/>
      <c r="H280" s="59"/>
      <c r="I280" s="64"/>
      <c r="J280" s="65"/>
      <c r="K280" s="59"/>
    </row>
    <row r="281" spans="5:11" ht="15.75" customHeight="1" x14ac:dyDescent="0.3">
      <c r="E281" s="59"/>
      <c r="F281" s="67"/>
      <c r="H281" s="59"/>
      <c r="I281" s="64"/>
      <c r="J281" s="65"/>
      <c r="K281" s="59"/>
    </row>
    <row r="282" spans="5:11" ht="15.75" customHeight="1" x14ac:dyDescent="0.3">
      <c r="E282" s="59"/>
      <c r="F282" s="67"/>
      <c r="H282" s="59"/>
      <c r="I282" s="64"/>
      <c r="J282" s="65"/>
      <c r="K282" s="59"/>
    </row>
    <row r="283" spans="5:11" ht="15.75" customHeight="1" x14ac:dyDescent="0.3">
      <c r="E283" s="59"/>
      <c r="F283" s="67"/>
      <c r="H283" s="59"/>
      <c r="I283" s="64"/>
      <c r="J283" s="65"/>
      <c r="K283" s="59"/>
    </row>
    <row r="284" spans="5:11" ht="15.75" customHeight="1" x14ac:dyDescent="0.3">
      <c r="E284" s="59"/>
      <c r="F284" s="67"/>
      <c r="H284" s="59"/>
      <c r="I284" s="64"/>
      <c r="J284" s="65"/>
      <c r="K284" s="59"/>
    </row>
    <row r="285" spans="5:11" ht="15.75" customHeight="1" x14ac:dyDescent="0.3">
      <c r="E285" s="59"/>
      <c r="F285" s="67"/>
      <c r="H285" s="59"/>
      <c r="I285" s="64"/>
      <c r="J285" s="65"/>
      <c r="K285" s="59"/>
    </row>
    <row r="286" spans="5:11" ht="15.75" customHeight="1" x14ac:dyDescent="0.3">
      <c r="E286" s="59"/>
      <c r="F286" s="67"/>
      <c r="H286" s="59"/>
      <c r="I286" s="64"/>
      <c r="J286" s="65"/>
      <c r="K286" s="59"/>
    </row>
    <row r="287" spans="5:11" ht="15.75" customHeight="1" x14ac:dyDescent="0.3">
      <c r="E287" s="59"/>
      <c r="F287" s="67"/>
      <c r="H287" s="59"/>
      <c r="I287" s="64"/>
      <c r="J287" s="65"/>
      <c r="K287" s="59"/>
    </row>
    <row r="288" spans="5:11" ht="15.75" customHeight="1" x14ac:dyDescent="0.3">
      <c r="E288" s="59"/>
      <c r="F288" s="67"/>
      <c r="H288" s="59"/>
      <c r="I288" s="64"/>
      <c r="J288" s="65"/>
      <c r="K288" s="59"/>
    </row>
    <row r="289" spans="5:11" ht="15.75" customHeight="1" x14ac:dyDescent="0.3">
      <c r="E289" s="59"/>
      <c r="F289" s="67"/>
      <c r="H289" s="59"/>
      <c r="I289" s="64"/>
      <c r="J289" s="65"/>
      <c r="K289" s="59"/>
    </row>
    <row r="290" spans="5:11" ht="15.75" customHeight="1" x14ac:dyDescent="0.3">
      <c r="E290" s="59"/>
      <c r="F290" s="67"/>
      <c r="H290" s="59"/>
      <c r="I290" s="64"/>
      <c r="J290" s="65"/>
      <c r="K290" s="59"/>
    </row>
    <row r="291" spans="5:11" ht="15.75" customHeight="1" x14ac:dyDescent="0.3">
      <c r="E291" s="59"/>
      <c r="F291" s="67"/>
      <c r="H291" s="59"/>
      <c r="I291" s="64"/>
      <c r="J291" s="65"/>
      <c r="K291" s="59"/>
    </row>
    <row r="292" spans="5:11" ht="15.75" customHeight="1" x14ac:dyDescent="0.3">
      <c r="E292" s="59"/>
      <c r="F292" s="67"/>
      <c r="H292" s="59"/>
      <c r="I292" s="64"/>
      <c r="J292" s="65"/>
      <c r="K292" s="59"/>
    </row>
    <row r="293" spans="5:11" ht="15.75" customHeight="1" x14ac:dyDescent="0.3">
      <c r="E293" s="59"/>
      <c r="F293" s="67"/>
      <c r="H293" s="59"/>
      <c r="I293" s="64"/>
      <c r="J293" s="65"/>
      <c r="K293" s="59"/>
    </row>
    <row r="294" spans="5:11" ht="15.75" customHeight="1" x14ac:dyDescent="0.3">
      <c r="E294" s="59"/>
      <c r="F294" s="67"/>
      <c r="H294" s="59"/>
      <c r="I294" s="64"/>
      <c r="J294" s="65"/>
      <c r="K294" s="59"/>
    </row>
    <row r="295" spans="5:11" ht="15.75" customHeight="1" x14ac:dyDescent="0.3">
      <c r="E295" s="59"/>
      <c r="F295" s="67"/>
      <c r="H295" s="59"/>
      <c r="I295" s="64"/>
      <c r="J295" s="65"/>
      <c r="K295" s="59"/>
    </row>
    <row r="296" spans="5:11" ht="15.75" customHeight="1" x14ac:dyDescent="0.3">
      <c r="E296" s="59"/>
      <c r="F296" s="67"/>
      <c r="H296" s="59"/>
      <c r="I296" s="64"/>
      <c r="J296" s="65"/>
      <c r="K296" s="59"/>
    </row>
    <row r="297" spans="5:11" ht="15.75" customHeight="1" x14ac:dyDescent="0.3">
      <c r="E297" s="59"/>
      <c r="F297" s="67"/>
      <c r="H297" s="59"/>
      <c r="I297" s="64"/>
      <c r="J297" s="65"/>
      <c r="K297" s="59"/>
    </row>
    <row r="298" spans="5:11" ht="15.75" customHeight="1" x14ac:dyDescent="0.3">
      <c r="E298" s="59"/>
      <c r="F298" s="67"/>
      <c r="H298" s="59"/>
      <c r="I298" s="64"/>
      <c r="J298" s="65"/>
      <c r="K298" s="59"/>
    </row>
    <row r="299" spans="5:11" ht="15.75" customHeight="1" x14ac:dyDescent="0.3">
      <c r="E299" s="59"/>
      <c r="F299" s="67"/>
      <c r="H299" s="59"/>
      <c r="I299" s="64"/>
      <c r="J299" s="65"/>
      <c r="K299" s="59"/>
    </row>
    <row r="300" spans="5:11" ht="15.75" customHeight="1" x14ac:dyDescent="0.3">
      <c r="E300" s="59"/>
      <c r="F300" s="67"/>
      <c r="H300" s="59"/>
      <c r="I300" s="64"/>
      <c r="J300" s="65"/>
      <c r="K300" s="59"/>
    </row>
    <row r="301" spans="5:11" ht="15.75" customHeight="1" x14ac:dyDescent="0.3">
      <c r="E301" s="59"/>
      <c r="F301" s="67"/>
      <c r="H301" s="59"/>
      <c r="I301" s="64"/>
      <c r="J301" s="65"/>
      <c r="K301" s="59"/>
    </row>
    <row r="302" spans="5:11" ht="15.75" customHeight="1" x14ac:dyDescent="0.3">
      <c r="E302" s="59"/>
      <c r="F302" s="67"/>
      <c r="H302" s="59"/>
      <c r="I302" s="64"/>
      <c r="J302" s="65"/>
      <c r="K302" s="59"/>
    </row>
    <row r="303" spans="5:11" ht="15.75" customHeight="1" x14ac:dyDescent="0.3">
      <c r="E303" s="59"/>
      <c r="F303" s="67"/>
      <c r="H303" s="59"/>
      <c r="I303" s="64"/>
      <c r="J303" s="65"/>
      <c r="K303" s="59"/>
    </row>
    <row r="304" spans="5:11" ht="15.75" customHeight="1" x14ac:dyDescent="0.3">
      <c r="E304" s="59"/>
      <c r="F304" s="67"/>
      <c r="H304" s="59"/>
      <c r="I304" s="64"/>
      <c r="J304" s="65"/>
      <c r="K304" s="59"/>
    </row>
    <row r="305" spans="5:11" ht="15.75" customHeight="1" x14ac:dyDescent="0.3">
      <c r="E305" s="59"/>
      <c r="F305" s="67"/>
      <c r="H305" s="59"/>
      <c r="I305" s="64"/>
      <c r="J305" s="65"/>
      <c r="K305" s="59"/>
    </row>
    <row r="306" spans="5:11" ht="15.75" customHeight="1" x14ac:dyDescent="0.3">
      <c r="E306" s="59"/>
      <c r="F306" s="67"/>
      <c r="H306" s="59"/>
      <c r="I306" s="64"/>
      <c r="J306" s="65"/>
      <c r="K306" s="59"/>
    </row>
    <row r="307" spans="5:11" ht="15.75" customHeight="1" x14ac:dyDescent="0.3">
      <c r="E307" s="59"/>
      <c r="F307" s="67"/>
      <c r="H307" s="59"/>
      <c r="I307" s="64"/>
      <c r="J307" s="65"/>
      <c r="K307" s="59"/>
    </row>
    <row r="308" spans="5:11" ht="15.75" customHeight="1" x14ac:dyDescent="0.3">
      <c r="E308" s="59"/>
      <c r="F308" s="67"/>
      <c r="H308" s="59"/>
      <c r="I308" s="64"/>
      <c r="J308" s="65"/>
      <c r="K308" s="59"/>
    </row>
    <row r="309" spans="5:11" ht="15.75" customHeight="1" x14ac:dyDescent="0.3">
      <c r="E309" s="59"/>
      <c r="F309" s="67"/>
      <c r="H309" s="59"/>
      <c r="I309" s="64"/>
      <c r="J309" s="65"/>
      <c r="K309" s="59"/>
    </row>
    <row r="310" spans="5:11" ht="15.75" customHeight="1" x14ac:dyDescent="0.3">
      <c r="E310" s="59"/>
      <c r="F310" s="67"/>
      <c r="H310" s="59"/>
      <c r="I310" s="64"/>
      <c r="J310" s="65"/>
      <c r="K310" s="59"/>
    </row>
    <row r="311" spans="5:11" ht="15.75" customHeight="1" x14ac:dyDescent="0.3">
      <c r="E311" s="59"/>
      <c r="F311" s="67"/>
      <c r="H311" s="59"/>
      <c r="I311" s="64"/>
      <c r="J311" s="65"/>
      <c r="K311" s="59"/>
    </row>
    <row r="312" spans="5:11" ht="15.75" customHeight="1" x14ac:dyDescent="0.3">
      <c r="E312" s="59"/>
      <c r="F312" s="67"/>
      <c r="H312" s="59"/>
      <c r="I312" s="64"/>
      <c r="J312" s="65"/>
      <c r="K312" s="59"/>
    </row>
    <row r="313" spans="5:11" ht="15.75" customHeight="1" x14ac:dyDescent="0.3">
      <c r="E313" s="59"/>
      <c r="F313" s="67"/>
      <c r="H313" s="59"/>
      <c r="I313" s="64"/>
      <c r="J313" s="65"/>
      <c r="K313" s="59"/>
    </row>
    <row r="314" spans="5:11" ht="15.75" customHeight="1" x14ac:dyDescent="0.3">
      <c r="E314" s="59"/>
      <c r="F314" s="67"/>
      <c r="H314" s="59"/>
      <c r="I314" s="64"/>
      <c r="J314" s="65"/>
      <c r="K314" s="59"/>
    </row>
    <row r="315" spans="5:11" ht="15.75" customHeight="1" x14ac:dyDescent="0.3">
      <c r="E315" s="59"/>
      <c r="F315" s="67"/>
      <c r="H315" s="59"/>
      <c r="I315" s="64"/>
      <c r="J315" s="65"/>
      <c r="K315" s="59"/>
    </row>
    <row r="316" spans="5:11" ht="15.75" customHeight="1" x14ac:dyDescent="0.3">
      <c r="E316" s="59"/>
      <c r="F316" s="67"/>
      <c r="H316" s="59"/>
      <c r="I316" s="64"/>
      <c r="J316" s="65"/>
      <c r="K316" s="59"/>
    </row>
    <row r="317" spans="5:11" ht="15.75" customHeight="1" x14ac:dyDescent="0.3">
      <c r="E317" s="59"/>
      <c r="F317" s="67"/>
      <c r="H317" s="59"/>
      <c r="I317" s="64"/>
      <c r="J317" s="65"/>
      <c r="K317" s="59"/>
    </row>
    <row r="318" spans="5:11" ht="15.75" customHeight="1" x14ac:dyDescent="0.3">
      <c r="E318" s="59"/>
      <c r="F318" s="67"/>
      <c r="H318" s="59"/>
      <c r="I318" s="64"/>
      <c r="J318" s="65"/>
      <c r="K318" s="59"/>
    </row>
    <row r="319" spans="5:11" ht="15.75" customHeight="1" x14ac:dyDescent="0.3">
      <c r="E319" s="59"/>
      <c r="F319" s="67"/>
      <c r="H319" s="59"/>
      <c r="I319" s="64"/>
      <c r="J319" s="65"/>
      <c r="K319" s="59"/>
    </row>
    <row r="320" spans="5:11" ht="15.75" customHeight="1" x14ac:dyDescent="0.3">
      <c r="E320" s="59"/>
      <c r="F320" s="67"/>
      <c r="H320" s="59"/>
      <c r="I320" s="64"/>
      <c r="J320" s="65"/>
      <c r="K320" s="59"/>
    </row>
    <row r="321" spans="5:11" ht="15.75" customHeight="1" x14ac:dyDescent="0.3">
      <c r="E321" s="59"/>
      <c r="F321" s="67"/>
      <c r="H321" s="59"/>
      <c r="I321" s="64"/>
      <c r="J321" s="65"/>
      <c r="K321" s="59"/>
    </row>
    <row r="322" spans="5:11" ht="15.75" customHeight="1" x14ac:dyDescent="0.3">
      <c r="E322" s="59"/>
      <c r="F322" s="67"/>
      <c r="H322" s="59"/>
      <c r="I322" s="64"/>
      <c r="J322" s="65"/>
      <c r="K322" s="59"/>
    </row>
    <row r="323" spans="5:11" ht="15.75" customHeight="1" x14ac:dyDescent="0.3">
      <c r="E323" s="59"/>
      <c r="F323" s="67"/>
      <c r="H323" s="59"/>
      <c r="I323" s="64"/>
      <c r="J323" s="65"/>
      <c r="K323" s="59"/>
    </row>
    <row r="324" spans="5:11" ht="15.75" customHeight="1" x14ac:dyDescent="0.3">
      <c r="E324" s="59"/>
      <c r="F324" s="67"/>
      <c r="H324" s="59"/>
      <c r="I324" s="64"/>
      <c r="J324" s="65"/>
      <c r="K324" s="59"/>
    </row>
    <row r="325" spans="5:11" ht="15.75" customHeight="1" x14ac:dyDescent="0.3">
      <c r="E325" s="59"/>
      <c r="F325" s="67"/>
      <c r="H325" s="59"/>
      <c r="I325" s="64"/>
      <c r="J325" s="65"/>
      <c r="K325" s="59"/>
    </row>
    <row r="326" spans="5:11" ht="15.75" customHeight="1" x14ac:dyDescent="0.3">
      <c r="E326" s="59"/>
      <c r="F326" s="67"/>
      <c r="H326" s="59"/>
      <c r="I326" s="64"/>
      <c r="J326" s="65"/>
      <c r="K326" s="59"/>
    </row>
    <row r="327" spans="5:11" ht="15.75" customHeight="1" x14ac:dyDescent="0.3">
      <c r="E327" s="59"/>
      <c r="F327" s="67"/>
      <c r="H327" s="59"/>
      <c r="I327" s="64"/>
      <c r="J327" s="65"/>
      <c r="K327" s="59"/>
    </row>
    <row r="328" spans="5:11" ht="15.75" customHeight="1" x14ac:dyDescent="0.3">
      <c r="E328" s="59"/>
      <c r="F328" s="67"/>
      <c r="H328" s="59"/>
      <c r="I328" s="64"/>
      <c r="J328" s="65"/>
      <c r="K328" s="59"/>
    </row>
    <row r="329" spans="5:11" ht="15.75" customHeight="1" x14ac:dyDescent="0.3">
      <c r="E329" s="59"/>
      <c r="F329" s="67"/>
      <c r="H329" s="59"/>
      <c r="I329" s="64"/>
      <c r="J329" s="65"/>
      <c r="K329" s="59"/>
    </row>
    <row r="330" spans="5:11" ht="15.75" customHeight="1" x14ac:dyDescent="0.3">
      <c r="E330" s="59"/>
      <c r="F330" s="67"/>
      <c r="H330" s="59"/>
      <c r="I330" s="64"/>
      <c r="J330" s="65"/>
      <c r="K330" s="59"/>
    </row>
    <row r="331" spans="5:11" ht="15.75" customHeight="1" x14ac:dyDescent="0.3">
      <c r="E331" s="59"/>
      <c r="F331" s="67"/>
      <c r="H331" s="59"/>
      <c r="I331" s="64"/>
      <c r="J331" s="65"/>
      <c r="K331" s="59"/>
    </row>
    <row r="332" spans="5:11" ht="15.75" customHeight="1" x14ac:dyDescent="0.3">
      <c r="E332" s="59"/>
      <c r="F332" s="67"/>
      <c r="H332" s="59"/>
      <c r="I332" s="64"/>
      <c r="J332" s="65"/>
      <c r="K332" s="59"/>
    </row>
    <row r="333" spans="5:11" ht="15.75" customHeight="1" x14ac:dyDescent="0.3">
      <c r="E333" s="59"/>
      <c r="F333" s="67"/>
      <c r="H333" s="59"/>
      <c r="I333" s="64"/>
      <c r="J333" s="65"/>
      <c r="K333" s="59"/>
    </row>
    <row r="334" spans="5:11" ht="15.75" customHeight="1" x14ac:dyDescent="0.3">
      <c r="E334" s="59"/>
      <c r="F334" s="67"/>
      <c r="H334" s="59"/>
      <c r="I334" s="64"/>
      <c r="J334" s="65"/>
      <c r="K334" s="59"/>
    </row>
    <row r="335" spans="5:11" ht="15.75" customHeight="1" x14ac:dyDescent="0.3">
      <c r="E335" s="59"/>
      <c r="F335" s="67"/>
      <c r="H335" s="59"/>
      <c r="I335" s="64"/>
      <c r="J335" s="65"/>
      <c r="K335" s="59"/>
    </row>
    <row r="336" spans="5:11" ht="15.75" customHeight="1" x14ac:dyDescent="0.3">
      <c r="E336" s="59"/>
      <c r="F336" s="67"/>
      <c r="H336" s="59"/>
      <c r="I336" s="64"/>
      <c r="J336" s="65"/>
      <c r="K336" s="59"/>
    </row>
    <row r="337" spans="5:11" ht="15.75" customHeight="1" x14ac:dyDescent="0.3">
      <c r="E337" s="59"/>
      <c r="F337" s="67"/>
      <c r="H337" s="59"/>
      <c r="I337" s="64"/>
      <c r="J337" s="65"/>
      <c r="K337" s="59"/>
    </row>
    <row r="338" spans="5:11" ht="15.75" customHeight="1" x14ac:dyDescent="0.3">
      <c r="E338" s="59"/>
      <c r="F338" s="67"/>
      <c r="H338" s="59"/>
      <c r="I338" s="64"/>
      <c r="J338" s="65"/>
      <c r="K338" s="59"/>
    </row>
    <row r="339" spans="5:11" ht="15.75" customHeight="1" x14ac:dyDescent="0.3">
      <c r="E339" s="59"/>
      <c r="F339" s="67"/>
      <c r="H339" s="59"/>
      <c r="I339" s="64"/>
      <c r="J339" s="65"/>
      <c r="K339" s="59"/>
    </row>
    <row r="340" spans="5:11" ht="15.75" customHeight="1" x14ac:dyDescent="0.3">
      <c r="E340" s="59"/>
      <c r="F340" s="67"/>
      <c r="H340" s="59"/>
      <c r="I340" s="64"/>
      <c r="J340" s="65"/>
      <c r="K340" s="59"/>
    </row>
    <row r="341" spans="5:11" ht="15.75" customHeight="1" x14ac:dyDescent="0.3">
      <c r="E341" s="59"/>
      <c r="F341" s="67"/>
      <c r="H341" s="59"/>
      <c r="I341" s="64"/>
      <c r="J341" s="65"/>
      <c r="K341" s="59"/>
    </row>
    <row r="342" spans="5:11" ht="15.75" customHeight="1" x14ac:dyDescent="0.3">
      <c r="E342" s="59"/>
      <c r="F342" s="67"/>
      <c r="H342" s="59"/>
      <c r="I342" s="64"/>
      <c r="J342" s="65"/>
      <c r="K342" s="59"/>
    </row>
    <row r="343" spans="5:11" ht="15.75" customHeight="1" x14ac:dyDescent="0.3">
      <c r="E343" s="59"/>
      <c r="F343" s="67"/>
      <c r="H343" s="59"/>
      <c r="I343" s="64"/>
      <c r="J343" s="65"/>
      <c r="K343" s="59"/>
    </row>
    <row r="344" spans="5:11" ht="15.75" customHeight="1" x14ac:dyDescent="0.3">
      <c r="E344" s="59"/>
      <c r="F344" s="67"/>
      <c r="H344" s="59"/>
      <c r="I344" s="64"/>
      <c r="J344" s="65"/>
      <c r="K344" s="59"/>
    </row>
    <row r="345" spans="5:11" ht="15.75" customHeight="1" x14ac:dyDescent="0.3">
      <c r="E345" s="59"/>
      <c r="F345" s="67"/>
      <c r="H345" s="59"/>
      <c r="I345" s="64"/>
      <c r="J345" s="65"/>
      <c r="K345" s="59"/>
    </row>
    <row r="346" spans="5:11" ht="15.75" customHeight="1" x14ac:dyDescent="0.3">
      <c r="E346" s="59"/>
      <c r="F346" s="67"/>
      <c r="H346" s="59"/>
      <c r="I346" s="64"/>
      <c r="J346" s="65"/>
      <c r="K346" s="59"/>
    </row>
    <row r="347" spans="5:11" ht="15.75" customHeight="1" x14ac:dyDescent="0.3">
      <c r="E347" s="59"/>
      <c r="F347" s="67"/>
      <c r="H347" s="59"/>
      <c r="I347" s="64"/>
      <c r="J347" s="65"/>
      <c r="K347" s="59"/>
    </row>
    <row r="348" spans="5:11" ht="15.75" customHeight="1" x14ac:dyDescent="0.3">
      <c r="E348" s="59"/>
      <c r="F348" s="67"/>
      <c r="H348" s="59"/>
      <c r="I348" s="64"/>
      <c r="J348" s="65"/>
      <c r="K348" s="59"/>
    </row>
    <row r="349" spans="5:11" ht="15.75" customHeight="1" x14ac:dyDescent="0.3">
      <c r="E349" s="59"/>
      <c r="F349" s="67"/>
      <c r="H349" s="59"/>
      <c r="I349" s="64"/>
      <c r="J349" s="65"/>
      <c r="K349" s="59"/>
    </row>
    <row r="350" spans="5:11" ht="15.75" customHeight="1" x14ac:dyDescent="0.3">
      <c r="E350" s="59"/>
      <c r="F350" s="67"/>
      <c r="H350" s="59"/>
      <c r="I350" s="64"/>
      <c r="J350" s="65"/>
      <c r="K350" s="59"/>
    </row>
    <row r="351" spans="5:11" ht="15.75" customHeight="1" x14ac:dyDescent="0.3">
      <c r="E351" s="59"/>
      <c r="F351" s="67"/>
      <c r="H351" s="59"/>
      <c r="I351" s="64"/>
      <c r="J351" s="65"/>
      <c r="K351" s="59"/>
    </row>
    <row r="352" spans="5:11" ht="15.75" customHeight="1" x14ac:dyDescent="0.3">
      <c r="E352" s="59"/>
      <c r="F352" s="67"/>
      <c r="H352" s="59"/>
      <c r="I352" s="64"/>
      <c r="J352" s="65"/>
      <c r="K352" s="59"/>
    </row>
    <row r="353" spans="5:11" ht="15.75" customHeight="1" x14ac:dyDescent="0.3">
      <c r="E353" s="59"/>
      <c r="F353" s="67"/>
      <c r="H353" s="59"/>
      <c r="I353" s="64"/>
      <c r="J353" s="65"/>
      <c r="K353" s="59"/>
    </row>
    <row r="354" spans="5:11" ht="15.75" customHeight="1" x14ac:dyDescent="0.3">
      <c r="E354" s="59"/>
      <c r="F354" s="67"/>
      <c r="H354" s="59"/>
      <c r="I354" s="64"/>
      <c r="J354" s="65"/>
      <c r="K354" s="59"/>
    </row>
    <row r="355" spans="5:11" ht="15.75" customHeight="1" x14ac:dyDescent="0.3">
      <c r="E355" s="59"/>
      <c r="F355" s="67"/>
      <c r="H355" s="59"/>
      <c r="I355" s="64"/>
      <c r="J355" s="65"/>
      <c r="K355" s="59"/>
    </row>
    <row r="356" spans="5:11" ht="15.75" customHeight="1" x14ac:dyDescent="0.3">
      <c r="E356" s="59"/>
      <c r="F356" s="67"/>
      <c r="H356" s="59"/>
      <c r="I356" s="64"/>
      <c r="J356" s="65"/>
      <c r="K356" s="59"/>
    </row>
    <row r="357" spans="5:11" ht="15.75" customHeight="1" x14ac:dyDescent="0.3">
      <c r="E357" s="59"/>
      <c r="F357" s="67"/>
      <c r="H357" s="59"/>
      <c r="I357" s="64"/>
      <c r="J357" s="65"/>
      <c r="K357" s="59"/>
    </row>
    <row r="358" spans="5:11" ht="15.75" customHeight="1" x14ac:dyDescent="0.3">
      <c r="E358" s="59"/>
      <c r="F358" s="67"/>
      <c r="H358" s="59"/>
      <c r="I358" s="64"/>
      <c r="J358" s="65"/>
      <c r="K358" s="59"/>
    </row>
    <row r="359" spans="5:11" ht="15.75" customHeight="1" x14ac:dyDescent="0.3">
      <c r="E359" s="59"/>
      <c r="F359" s="67"/>
      <c r="H359" s="59"/>
      <c r="I359" s="64"/>
      <c r="J359" s="65"/>
      <c r="K359" s="59"/>
    </row>
    <row r="360" spans="5:11" ht="15.75" customHeight="1" x14ac:dyDescent="0.3">
      <c r="E360" s="59"/>
      <c r="F360" s="67"/>
      <c r="H360" s="59"/>
      <c r="I360" s="64"/>
      <c r="J360" s="65"/>
      <c r="K360" s="59"/>
    </row>
    <row r="361" spans="5:11" ht="15.75" customHeight="1" x14ac:dyDescent="0.3">
      <c r="E361" s="59"/>
      <c r="F361" s="67"/>
      <c r="H361" s="59"/>
      <c r="I361" s="64"/>
      <c r="J361" s="65"/>
      <c r="K361" s="59"/>
    </row>
    <row r="362" spans="5:11" ht="15.75" customHeight="1" x14ac:dyDescent="0.3">
      <c r="E362" s="59"/>
      <c r="F362" s="67"/>
      <c r="H362" s="59"/>
      <c r="I362" s="64"/>
      <c r="J362" s="65"/>
      <c r="K362" s="59"/>
    </row>
    <row r="363" spans="5:11" ht="15.75" customHeight="1" x14ac:dyDescent="0.3">
      <c r="E363" s="59"/>
      <c r="F363" s="67"/>
      <c r="H363" s="59"/>
      <c r="I363" s="64"/>
      <c r="J363" s="65"/>
      <c r="K363" s="59"/>
    </row>
    <row r="364" spans="5:11" ht="15.75" customHeight="1" x14ac:dyDescent="0.3">
      <c r="E364" s="59"/>
      <c r="F364" s="67"/>
      <c r="H364" s="59"/>
      <c r="I364" s="64"/>
      <c r="J364" s="65"/>
      <c r="K364" s="59"/>
    </row>
    <row r="365" spans="5:11" ht="15.75" customHeight="1" x14ac:dyDescent="0.3">
      <c r="E365" s="59"/>
      <c r="F365" s="67"/>
      <c r="H365" s="59"/>
      <c r="I365" s="64"/>
      <c r="J365" s="65"/>
      <c r="K365" s="59"/>
    </row>
    <row r="366" spans="5:11" ht="15.75" customHeight="1" x14ac:dyDescent="0.3">
      <c r="E366" s="59"/>
      <c r="F366" s="67"/>
      <c r="H366" s="59"/>
      <c r="I366" s="64"/>
      <c r="J366" s="65"/>
      <c r="K366" s="59"/>
    </row>
    <row r="367" spans="5:11" ht="15.75" customHeight="1" x14ac:dyDescent="0.3">
      <c r="E367" s="59"/>
      <c r="F367" s="67"/>
      <c r="H367" s="59"/>
      <c r="I367" s="64"/>
      <c r="J367" s="65"/>
      <c r="K367" s="59"/>
    </row>
    <row r="368" spans="5:11" ht="15.75" customHeight="1" x14ac:dyDescent="0.3">
      <c r="E368" s="59"/>
      <c r="F368" s="67"/>
      <c r="H368" s="59"/>
      <c r="I368" s="64"/>
      <c r="J368" s="65"/>
      <c r="K368" s="59"/>
    </row>
    <row r="369" spans="5:11" ht="15.75" customHeight="1" x14ac:dyDescent="0.3">
      <c r="E369" s="59"/>
      <c r="F369" s="67"/>
      <c r="H369" s="59"/>
      <c r="I369" s="64"/>
      <c r="J369" s="65"/>
      <c r="K369" s="59"/>
    </row>
    <row r="370" spans="5:11" ht="15.75" customHeight="1" x14ac:dyDescent="0.3">
      <c r="E370" s="59"/>
      <c r="F370" s="67"/>
      <c r="H370" s="59"/>
      <c r="I370" s="64"/>
      <c r="J370" s="65"/>
      <c r="K370" s="59"/>
    </row>
    <row r="371" spans="5:11" ht="15.75" customHeight="1" x14ac:dyDescent="0.3">
      <c r="E371" s="59"/>
      <c r="F371" s="67"/>
      <c r="H371" s="59"/>
      <c r="I371" s="64"/>
      <c r="J371" s="65"/>
      <c r="K371" s="59"/>
    </row>
    <row r="372" spans="5:11" ht="15.75" customHeight="1" x14ac:dyDescent="0.3">
      <c r="E372" s="59"/>
      <c r="F372" s="67"/>
      <c r="H372" s="59"/>
      <c r="I372" s="64"/>
      <c r="J372" s="65"/>
      <c r="K372" s="59"/>
    </row>
    <row r="373" spans="5:11" ht="15.75" customHeight="1" x14ac:dyDescent="0.3">
      <c r="E373" s="59"/>
      <c r="F373" s="67"/>
      <c r="H373" s="59"/>
      <c r="I373" s="64"/>
      <c r="J373" s="65"/>
      <c r="K373" s="59"/>
    </row>
    <row r="374" spans="5:11" ht="15.75" customHeight="1" x14ac:dyDescent="0.3">
      <c r="E374" s="59"/>
      <c r="F374" s="67"/>
      <c r="H374" s="59"/>
      <c r="I374" s="64"/>
      <c r="J374" s="65"/>
      <c r="K374" s="59"/>
    </row>
    <row r="375" spans="5:11" ht="15.75" customHeight="1" x14ac:dyDescent="0.3">
      <c r="E375" s="59"/>
      <c r="F375" s="67"/>
      <c r="H375" s="59"/>
      <c r="I375" s="64"/>
      <c r="J375" s="65"/>
      <c r="K375" s="59"/>
    </row>
    <row r="376" spans="5:11" ht="15.75" customHeight="1" x14ac:dyDescent="0.3">
      <c r="E376" s="59"/>
      <c r="F376" s="67"/>
      <c r="H376" s="59"/>
      <c r="I376" s="64"/>
      <c r="J376" s="65"/>
      <c r="K376" s="59"/>
    </row>
    <row r="377" spans="5:11" ht="15.75" customHeight="1" x14ac:dyDescent="0.3">
      <c r="E377" s="59"/>
      <c r="F377" s="67"/>
      <c r="H377" s="59"/>
      <c r="I377" s="64"/>
      <c r="J377" s="65"/>
      <c r="K377" s="59"/>
    </row>
    <row r="378" spans="5:11" ht="15.75" customHeight="1" x14ac:dyDescent="0.3">
      <c r="E378" s="59"/>
      <c r="F378" s="67"/>
      <c r="H378" s="59"/>
      <c r="I378" s="64"/>
      <c r="J378" s="65"/>
      <c r="K378" s="59"/>
    </row>
    <row r="379" spans="5:11" ht="15.75" customHeight="1" x14ac:dyDescent="0.3">
      <c r="E379" s="59"/>
      <c r="F379" s="67"/>
      <c r="H379" s="59"/>
      <c r="I379" s="64"/>
      <c r="J379" s="65"/>
      <c r="K379" s="59"/>
    </row>
    <row r="380" spans="5:11" ht="15.75" customHeight="1" x14ac:dyDescent="0.3">
      <c r="E380" s="59"/>
      <c r="F380" s="67"/>
      <c r="H380" s="59"/>
      <c r="I380" s="64"/>
      <c r="J380" s="65"/>
      <c r="K380" s="59"/>
    </row>
    <row r="381" spans="5:11" ht="15.75" customHeight="1" x14ac:dyDescent="0.3">
      <c r="E381" s="59"/>
      <c r="F381" s="67"/>
      <c r="H381" s="59"/>
      <c r="I381" s="64"/>
      <c r="J381" s="65"/>
      <c r="K381" s="59"/>
    </row>
    <row r="382" spans="5:11" ht="15.75" customHeight="1" x14ac:dyDescent="0.3">
      <c r="E382" s="59"/>
      <c r="F382" s="67"/>
      <c r="H382" s="59"/>
      <c r="I382" s="64"/>
      <c r="J382" s="65"/>
      <c r="K382" s="59"/>
    </row>
    <row r="383" spans="5:11" ht="15.75" customHeight="1" x14ac:dyDescent="0.3">
      <c r="E383" s="59"/>
      <c r="F383" s="67"/>
      <c r="H383" s="59"/>
      <c r="I383" s="64"/>
      <c r="J383" s="65"/>
      <c r="K383" s="59"/>
    </row>
    <row r="384" spans="5:11" ht="15.75" customHeight="1" x14ac:dyDescent="0.3">
      <c r="E384" s="59"/>
      <c r="F384" s="67"/>
      <c r="H384" s="59"/>
      <c r="I384" s="64"/>
      <c r="J384" s="65"/>
      <c r="K384" s="59"/>
    </row>
    <row r="385" spans="5:11" ht="15.75" customHeight="1" x14ac:dyDescent="0.3">
      <c r="E385" s="59"/>
      <c r="F385" s="67"/>
      <c r="H385" s="59"/>
      <c r="I385" s="64"/>
      <c r="J385" s="65"/>
      <c r="K385" s="59"/>
    </row>
    <row r="386" spans="5:11" ht="15.75" customHeight="1" x14ac:dyDescent="0.3">
      <c r="E386" s="59"/>
      <c r="F386" s="67"/>
      <c r="H386" s="59"/>
      <c r="I386" s="64"/>
      <c r="J386" s="65"/>
      <c r="K386" s="59"/>
    </row>
    <row r="387" spans="5:11" ht="15.75" customHeight="1" x14ac:dyDescent="0.3">
      <c r="E387" s="59"/>
      <c r="F387" s="67"/>
      <c r="H387" s="59"/>
      <c r="I387" s="64"/>
      <c r="J387" s="65"/>
      <c r="K387" s="59"/>
    </row>
    <row r="388" spans="5:11" ht="15.75" customHeight="1" x14ac:dyDescent="0.3">
      <c r="E388" s="59"/>
      <c r="F388" s="67"/>
      <c r="H388" s="59"/>
      <c r="I388" s="64"/>
      <c r="J388" s="65"/>
      <c r="K388" s="59"/>
    </row>
    <row r="389" spans="5:11" ht="15.75" customHeight="1" x14ac:dyDescent="0.3">
      <c r="E389" s="59"/>
      <c r="F389" s="67"/>
      <c r="H389" s="59"/>
      <c r="I389" s="64"/>
      <c r="J389" s="65"/>
      <c r="K389" s="59"/>
    </row>
    <row r="390" spans="5:11" ht="15.75" customHeight="1" x14ac:dyDescent="0.3">
      <c r="E390" s="59"/>
      <c r="F390" s="67"/>
      <c r="H390" s="59"/>
      <c r="I390" s="64"/>
      <c r="J390" s="65"/>
      <c r="K390" s="59"/>
    </row>
    <row r="391" spans="5:11" ht="15.75" customHeight="1" x14ac:dyDescent="0.3">
      <c r="E391" s="59"/>
      <c r="F391" s="67"/>
      <c r="H391" s="59"/>
      <c r="I391" s="64"/>
      <c r="J391" s="65"/>
      <c r="K391" s="59"/>
    </row>
    <row r="392" spans="5:11" ht="15.75" customHeight="1" x14ac:dyDescent="0.3">
      <c r="E392" s="59"/>
      <c r="F392" s="67"/>
      <c r="H392" s="59"/>
      <c r="I392" s="64"/>
      <c r="J392" s="65"/>
      <c r="K392" s="59"/>
    </row>
    <row r="393" spans="5:11" ht="15.75" customHeight="1" x14ac:dyDescent="0.3">
      <c r="E393" s="59"/>
      <c r="F393" s="67"/>
      <c r="H393" s="59"/>
      <c r="I393" s="64"/>
      <c r="J393" s="65"/>
      <c r="K393" s="59"/>
    </row>
    <row r="394" spans="5:11" ht="15.75" customHeight="1" x14ac:dyDescent="0.3">
      <c r="E394" s="59"/>
      <c r="F394" s="67"/>
      <c r="H394" s="59"/>
      <c r="I394" s="64"/>
      <c r="J394" s="65"/>
      <c r="K394" s="59"/>
    </row>
    <row r="395" spans="5:11" ht="15.75" customHeight="1" x14ac:dyDescent="0.3">
      <c r="E395" s="59"/>
      <c r="F395" s="67"/>
      <c r="H395" s="59"/>
      <c r="I395" s="64"/>
      <c r="J395" s="65"/>
      <c r="K395" s="59"/>
    </row>
    <row r="396" spans="5:11" ht="15.75" customHeight="1" x14ac:dyDescent="0.3">
      <c r="E396" s="59"/>
      <c r="F396" s="67"/>
      <c r="H396" s="59"/>
      <c r="I396" s="64"/>
      <c r="J396" s="65"/>
      <c r="K396" s="59"/>
    </row>
    <row r="397" spans="5:11" ht="15.75" customHeight="1" x14ac:dyDescent="0.3">
      <c r="E397" s="59"/>
      <c r="F397" s="67"/>
      <c r="H397" s="59"/>
      <c r="I397" s="64"/>
      <c r="J397" s="65"/>
      <c r="K397" s="59"/>
    </row>
    <row r="398" spans="5:11" ht="15.75" customHeight="1" x14ac:dyDescent="0.3">
      <c r="E398" s="59"/>
      <c r="F398" s="67"/>
      <c r="H398" s="59"/>
      <c r="I398" s="64"/>
      <c r="J398" s="65"/>
      <c r="K398" s="59"/>
    </row>
    <row r="399" spans="5:11" ht="15.75" customHeight="1" x14ac:dyDescent="0.3">
      <c r="E399" s="59"/>
      <c r="F399" s="67"/>
      <c r="H399" s="59"/>
      <c r="I399" s="64"/>
      <c r="J399" s="65"/>
      <c r="K399" s="59"/>
    </row>
    <row r="400" spans="5:11" ht="15.75" customHeight="1" x14ac:dyDescent="0.3">
      <c r="E400" s="59"/>
      <c r="F400" s="67"/>
      <c r="H400" s="59"/>
      <c r="I400" s="64"/>
      <c r="J400" s="65"/>
      <c r="K400" s="59"/>
    </row>
    <row r="401" spans="5:11" ht="15.75" customHeight="1" x14ac:dyDescent="0.3">
      <c r="E401" s="59"/>
      <c r="F401" s="67"/>
      <c r="H401" s="59"/>
      <c r="I401" s="64"/>
      <c r="J401" s="65"/>
      <c r="K401" s="59"/>
    </row>
    <row r="402" spans="5:11" ht="15.75" customHeight="1" x14ac:dyDescent="0.3">
      <c r="E402" s="59"/>
      <c r="F402" s="67"/>
      <c r="H402" s="59"/>
      <c r="I402" s="64"/>
      <c r="J402" s="65"/>
      <c r="K402" s="59"/>
    </row>
    <row r="403" spans="5:11" ht="15.75" customHeight="1" x14ac:dyDescent="0.3">
      <c r="E403" s="59"/>
      <c r="F403" s="67"/>
      <c r="H403" s="59"/>
      <c r="I403" s="64"/>
      <c r="J403" s="65"/>
      <c r="K403" s="59"/>
    </row>
    <row r="404" spans="5:11" ht="15.75" customHeight="1" x14ac:dyDescent="0.3">
      <c r="E404" s="59"/>
      <c r="F404" s="67"/>
      <c r="H404" s="59"/>
      <c r="I404" s="64"/>
      <c r="J404" s="65"/>
      <c r="K404" s="59"/>
    </row>
    <row r="405" spans="5:11" ht="15.75" customHeight="1" x14ac:dyDescent="0.3">
      <c r="E405" s="59"/>
      <c r="F405" s="67"/>
      <c r="H405" s="59"/>
      <c r="I405" s="64"/>
      <c r="J405" s="65"/>
      <c r="K405" s="59"/>
    </row>
    <row r="406" spans="5:11" ht="15.75" customHeight="1" x14ac:dyDescent="0.3">
      <c r="E406" s="59"/>
      <c r="F406" s="67"/>
      <c r="H406" s="59"/>
      <c r="I406" s="64"/>
      <c r="J406" s="65"/>
      <c r="K406" s="59"/>
    </row>
    <row r="407" spans="5:11" ht="15.75" customHeight="1" x14ac:dyDescent="0.3">
      <c r="E407" s="59"/>
      <c r="F407" s="67"/>
      <c r="H407" s="59"/>
      <c r="I407" s="64"/>
      <c r="J407" s="65"/>
      <c r="K407" s="59"/>
    </row>
    <row r="408" spans="5:11" ht="15.75" customHeight="1" x14ac:dyDescent="0.3">
      <c r="E408" s="59"/>
      <c r="F408" s="67"/>
      <c r="H408" s="59"/>
      <c r="I408" s="64"/>
      <c r="J408" s="65"/>
      <c r="K408" s="59"/>
    </row>
    <row r="409" spans="5:11" ht="15.75" customHeight="1" x14ac:dyDescent="0.3">
      <c r="E409" s="59"/>
      <c r="F409" s="67"/>
      <c r="H409" s="59"/>
      <c r="I409" s="64"/>
      <c r="J409" s="65"/>
      <c r="K409" s="59"/>
    </row>
    <row r="410" spans="5:11" ht="15.75" customHeight="1" x14ac:dyDescent="0.3">
      <c r="E410" s="59"/>
      <c r="F410" s="67"/>
      <c r="H410" s="59"/>
      <c r="I410" s="64"/>
      <c r="J410" s="65"/>
      <c r="K410" s="59"/>
    </row>
    <row r="411" spans="5:11" ht="15.75" customHeight="1" x14ac:dyDescent="0.3">
      <c r="E411" s="59"/>
      <c r="F411" s="67"/>
      <c r="H411" s="59"/>
      <c r="I411" s="64"/>
      <c r="J411" s="65"/>
      <c r="K411" s="59"/>
    </row>
    <row r="412" spans="5:11" ht="15.75" customHeight="1" x14ac:dyDescent="0.3">
      <c r="E412" s="59"/>
      <c r="F412" s="67"/>
      <c r="H412" s="59"/>
      <c r="I412" s="64"/>
      <c r="J412" s="65"/>
      <c r="K412" s="59"/>
    </row>
    <row r="413" spans="5:11" ht="15.75" customHeight="1" x14ac:dyDescent="0.3">
      <c r="E413" s="59"/>
      <c r="F413" s="67"/>
      <c r="H413" s="59"/>
      <c r="I413" s="64"/>
      <c r="J413" s="65"/>
      <c r="K413" s="59"/>
    </row>
    <row r="414" spans="5:11" ht="15.75" customHeight="1" x14ac:dyDescent="0.3">
      <c r="E414" s="59"/>
      <c r="F414" s="67"/>
      <c r="H414" s="59"/>
      <c r="I414" s="64"/>
      <c r="J414" s="65"/>
      <c r="K414" s="59"/>
    </row>
    <row r="415" spans="5:11" ht="15.75" customHeight="1" x14ac:dyDescent="0.3">
      <c r="E415" s="59"/>
      <c r="F415" s="67"/>
      <c r="H415" s="59"/>
      <c r="I415" s="64"/>
      <c r="J415" s="65"/>
      <c r="K415" s="59"/>
    </row>
    <row r="416" spans="5:11" ht="15.75" customHeight="1" x14ac:dyDescent="0.3">
      <c r="E416" s="59"/>
      <c r="F416" s="67"/>
      <c r="H416" s="59"/>
      <c r="I416" s="64"/>
      <c r="J416" s="65"/>
      <c r="K416" s="59"/>
    </row>
    <row r="417" spans="5:11" ht="15.75" customHeight="1" x14ac:dyDescent="0.3">
      <c r="E417" s="59"/>
      <c r="F417" s="67"/>
      <c r="H417" s="59"/>
      <c r="I417" s="64"/>
      <c r="J417" s="65"/>
      <c r="K417" s="59"/>
    </row>
    <row r="418" spans="5:11" ht="15.75" customHeight="1" x14ac:dyDescent="0.3">
      <c r="E418" s="59"/>
      <c r="F418" s="67"/>
      <c r="H418" s="59"/>
      <c r="I418" s="64"/>
      <c r="J418" s="65"/>
      <c r="K418" s="59"/>
    </row>
    <row r="419" spans="5:11" ht="15.75" customHeight="1" x14ac:dyDescent="0.3">
      <c r="E419" s="59"/>
      <c r="F419" s="67"/>
      <c r="H419" s="59"/>
      <c r="I419" s="64"/>
      <c r="J419" s="65"/>
      <c r="K419" s="59"/>
    </row>
    <row r="420" spans="5:11" ht="15.75" customHeight="1" x14ac:dyDescent="0.3">
      <c r="E420" s="59"/>
      <c r="F420" s="67"/>
      <c r="H420" s="59"/>
      <c r="I420" s="64"/>
      <c r="J420" s="65"/>
      <c r="K420" s="59"/>
    </row>
    <row r="421" spans="5:11" ht="15.75" customHeight="1" x14ac:dyDescent="0.3">
      <c r="E421" s="59"/>
      <c r="F421" s="67"/>
      <c r="H421" s="59"/>
      <c r="I421" s="64"/>
      <c r="J421" s="65"/>
      <c r="K421" s="59"/>
    </row>
    <row r="422" spans="5:11" ht="15.75" customHeight="1" x14ac:dyDescent="0.3">
      <c r="E422" s="59"/>
      <c r="F422" s="67"/>
      <c r="H422" s="59"/>
      <c r="I422" s="64"/>
      <c r="J422" s="65"/>
      <c r="K422" s="59"/>
    </row>
    <row r="423" spans="5:11" ht="15.75" customHeight="1" x14ac:dyDescent="0.3">
      <c r="E423" s="59"/>
      <c r="F423" s="67"/>
      <c r="H423" s="59"/>
      <c r="I423" s="64"/>
      <c r="J423" s="65"/>
      <c r="K423" s="59"/>
    </row>
    <row r="424" spans="5:11" ht="15.75" customHeight="1" x14ac:dyDescent="0.3">
      <c r="E424" s="59"/>
      <c r="F424" s="67"/>
      <c r="H424" s="59"/>
      <c r="I424" s="64"/>
      <c r="J424" s="65"/>
      <c r="K424" s="59"/>
    </row>
    <row r="425" spans="5:11" ht="15.75" customHeight="1" x14ac:dyDescent="0.3">
      <c r="E425" s="59"/>
      <c r="F425" s="67"/>
      <c r="H425" s="59"/>
      <c r="I425" s="64"/>
      <c r="J425" s="65"/>
      <c r="K425" s="59"/>
    </row>
    <row r="426" spans="5:11" ht="15.75" customHeight="1" x14ac:dyDescent="0.3">
      <c r="E426" s="59"/>
      <c r="F426" s="67"/>
      <c r="H426" s="59"/>
      <c r="I426" s="64"/>
      <c r="J426" s="65"/>
      <c r="K426" s="59"/>
    </row>
    <row r="427" spans="5:11" ht="15.75" customHeight="1" x14ac:dyDescent="0.3">
      <c r="E427" s="59"/>
      <c r="F427" s="67"/>
      <c r="H427" s="59"/>
      <c r="I427" s="64"/>
      <c r="J427" s="65"/>
      <c r="K427" s="59"/>
    </row>
    <row r="428" spans="5:11" ht="15.75" customHeight="1" x14ac:dyDescent="0.3">
      <c r="E428" s="59"/>
      <c r="F428" s="67"/>
      <c r="H428" s="59"/>
      <c r="I428" s="64"/>
      <c r="J428" s="65"/>
      <c r="K428" s="59"/>
    </row>
    <row r="429" spans="5:11" ht="15.75" customHeight="1" x14ac:dyDescent="0.3">
      <c r="E429" s="59"/>
      <c r="F429" s="67"/>
      <c r="H429" s="59"/>
      <c r="I429" s="64"/>
      <c r="J429" s="65"/>
      <c r="K429" s="59"/>
    </row>
    <row r="430" spans="5:11" ht="15.75" customHeight="1" x14ac:dyDescent="0.3">
      <c r="E430" s="59"/>
      <c r="F430" s="67"/>
      <c r="H430" s="59"/>
      <c r="I430" s="64"/>
      <c r="J430" s="65"/>
      <c r="K430" s="59"/>
    </row>
    <row r="431" spans="5:11" ht="15.75" customHeight="1" x14ac:dyDescent="0.3">
      <c r="E431" s="59"/>
      <c r="F431" s="67"/>
      <c r="H431" s="59"/>
      <c r="I431" s="64"/>
      <c r="J431" s="65"/>
      <c r="K431" s="59"/>
    </row>
    <row r="432" spans="5:11" ht="15.75" customHeight="1" x14ac:dyDescent="0.3">
      <c r="E432" s="59"/>
      <c r="F432" s="67"/>
      <c r="H432" s="59"/>
      <c r="I432" s="64"/>
      <c r="J432" s="65"/>
      <c r="K432" s="59"/>
    </row>
    <row r="433" spans="5:11" ht="15.75" customHeight="1" x14ac:dyDescent="0.3">
      <c r="E433" s="59"/>
      <c r="F433" s="67"/>
      <c r="H433" s="59"/>
      <c r="I433" s="64"/>
      <c r="J433" s="65"/>
      <c r="K433" s="59"/>
    </row>
    <row r="434" spans="5:11" ht="15.75" customHeight="1" x14ac:dyDescent="0.3">
      <c r="E434" s="59"/>
      <c r="F434" s="67"/>
      <c r="H434" s="59"/>
      <c r="I434" s="64"/>
      <c r="J434" s="65"/>
      <c r="K434" s="59"/>
    </row>
    <row r="435" spans="5:11" ht="15.75" customHeight="1" x14ac:dyDescent="0.3">
      <c r="E435" s="59"/>
      <c r="F435" s="67"/>
      <c r="H435" s="59"/>
      <c r="I435" s="64"/>
      <c r="J435" s="65"/>
      <c r="K435" s="59"/>
    </row>
    <row r="436" spans="5:11" ht="15.75" customHeight="1" x14ac:dyDescent="0.3">
      <c r="E436" s="59"/>
      <c r="F436" s="67"/>
      <c r="H436" s="59"/>
      <c r="I436" s="64"/>
      <c r="J436" s="65"/>
      <c r="K436" s="59"/>
    </row>
    <row r="437" spans="5:11" ht="15.75" customHeight="1" x14ac:dyDescent="0.3">
      <c r="E437" s="59"/>
      <c r="F437" s="67"/>
      <c r="H437" s="59"/>
      <c r="I437" s="64"/>
      <c r="J437" s="65"/>
      <c r="K437" s="59"/>
    </row>
    <row r="438" spans="5:11" ht="15.75" customHeight="1" x14ac:dyDescent="0.3">
      <c r="E438" s="59"/>
      <c r="F438" s="67"/>
      <c r="H438" s="59"/>
      <c r="I438" s="64"/>
      <c r="J438" s="65"/>
      <c r="K438" s="59"/>
    </row>
    <row r="439" spans="5:11" ht="15.75" customHeight="1" x14ac:dyDescent="0.3">
      <c r="E439" s="59"/>
      <c r="F439" s="67"/>
      <c r="H439" s="59"/>
      <c r="I439" s="64"/>
      <c r="J439" s="65"/>
      <c r="K439" s="59"/>
    </row>
    <row r="440" spans="5:11" ht="15.75" customHeight="1" x14ac:dyDescent="0.3">
      <c r="E440" s="59"/>
      <c r="F440" s="67"/>
      <c r="H440" s="59"/>
      <c r="I440" s="64"/>
      <c r="J440" s="65"/>
      <c r="K440" s="59"/>
    </row>
    <row r="441" spans="5:11" ht="15.75" customHeight="1" x14ac:dyDescent="0.3">
      <c r="E441" s="59"/>
      <c r="F441" s="67"/>
      <c r="H441" s="59"/>
      <c r="I441" s="64"/>
      <c r="J441" s="65"/>
      <c r="K441" s="59"/>
    </row>
    <row r="442" spans="5:11" ht="15.75" customHeight="1" x14ac:dyDescent="0.3">
      <c r="E442" s="59"/>
      <c r="F442" s="67"/>
      <c r="H442" s="59"/>
      <c r="I442" s="64"/>
      <c r="J442" s="65"/>
      <c r="K442" s="59"/>
    </row>
    <row r="443" spans="5:11" ht="15.75" customHeight="1" x14ac:dyDescent="0.3">
      <c r="E443" s="59"/>
      <c r="F443" s="67"/>
      <c r="H443" s="59"/>
      <c r="I443" s="64"/>
      <c r="J443" s="65"/>
      <c r="K443" s="59"/>
    </row>
    <row r="444" spans="5:11" ht="15.75" customHeight="1" x14ac:dyDescent="0.3">
      <c r="E444" s="59"/>
      <c r="F444" s="67"/>
      <c r="H444" s="59"/>
      <c r="I444" s="64"/>
      <c r="J444" s="65"/>
      <c r="K444" s="59"/>
    </row>
    <row r="445" spans="5:11" ht="15.75" customHeight="1" x14ac:dyDescent="0.3">
      <c r="E445" s="59"/>
      <c r="F445" s="67"/>
      <c r="H445" s="59"/>
      <c r="I445" s="64"/>
      <c r="J445" s="65"/>
      <c r="K445" s="59"/>
    </row>
    <row r="446" spans="5:11" ht="15.75" customHeight="1" x14ac:dyDescent="0.3">
      <c r="E446" s="59"/>
      <c r="F446" s="67"/>
      <c r="H446" s="59"/>
      <c r="I446" s="64"/>
      <c r="J446" s="65"/>
      <c r="K446" s="59"/>
    </row>
    <row r="447" spans="5:11" ht="15.75" customHeight="1" x14ac:dyDescent="0.3">
      <c r="E447" s="59"/>
      <c r="F447" s="67"/>
      <c r="H447" s="59"/>
      <c r="I447" s="64"/>
      <c r="J447" s="65"/>
      <c r="K447" s="59"/>
    </row>
    <row r="448" spans="5:11" ht="15.75" customHeight="1" x14ac:dyDescent="0.3">
      <c r="E448" s="59"/>
      <c r="F448" s="67"/>
      <c r="H448" s="59"/>
      <c r="I448" s="64"/>
      <c r="J448" s="65"/>
      <c r="K448" s="59"/>
    </row>
    <row r="449" spans="5:11" ht="15.75" customHeight="1" x14ac:dyDescent="0.3">
      <c r="E449" s="59"/>
      <c r="F449" s="67"/>
      <c r="H449" s="59"/>
      <c r="I449" s="64"/>
      <c r="J449" s="65"/>
      <c r="K449" s="59"/>
    </row>
    <row r="450" spans="5:11" ht="15.75" customHeight="1" x14ac:dyDescent="0.3">
      <c r="E450" s="59"/>
      <c r="F450" s="67"/>
      <c r="H450" s="59"/>
      <c r="I450" s="64"/>
      <c r="J450" s="65"/>
      <c r="K450" s="59"/>
    </row>
    <row r="451" spans="5:11" ht="15.75" customHeight="1" x14ac:dyDescent="0.3">
      <c r="E451" s="59"/>
      <c r="F451" s="67"/>
      <c r="H451" s="59"/>
      <c r="I451" s="64"/>
      <c r="J451" s="65"/>
      <c r="K451" s="59"/>
    </row>
    <row r="452" spans="5:11" ht="15.75" customHeight="1" x14ac:dyDescent="0.3">
      <c r="E452" s="59"/>
      <c r="F452" s="67"/>
      <c r="H452" s="59"/>
      <c r="I452" s="64"/>
      <c r="J452" s="65"/>
      <c r="K452" s="59"/>
    </row>
    <row r="453" spans="5:11" ht="15.75" customHeight="1" x14ac:dyDescent="0.3">
      <c r="E453" s="59"/>
      <c r="F453" s="67"/>
      <c r="H453" s="59"/>
      <c r="I453" s="64"/>
      <c r="J453" s="65"/>
      <c r="K453" s="59"/>
    </row>
    <row r="454" spans="5:11" ht="15.75" customHeight="1" x14ac:dyDescent="0.3">
      <c r="E454" s="59"/>
      <c r="F454" s="67"/>
      <c r="H454" s="59"/>
      <c r="I454" s="64"/>
      <c r="J454" s="65"/>
      <c r="K454" s="59"/>
    </row>
    <row r="455" spans="5:11" ht="15.75" customHeight="1" x14ac:dyDescent="0.3">
      <c r="E455" s="59"/>
      <c r="F455" s="67"/>
      <c r="H455" s="59"/>
      <c r="I455" s="64"/>
      <c r="J455" s="65"/>
      <c r="K455" s="59"/>
    </row>
    <row r="456" spans="5:11" ht="15.75" customHeight="1" x14ac:dyDescent="0.3">
      <c r="E456" s="59"/>
      <c r="F456" s="67"/>
      <c r="H456" s="59"/>
      <c r="I456" s="64"/>
      <c r="J456" s="65"/>
      <c r="K456" s="59"/>
    </row>
    <row r="457" spans="5:11" ht="15.75" customHeight="1" x14ac:dyDescent="0.3">
      <c r="E457" s="59"/>
      <c r="F457" s="67"/>
      <c r="H457" s="59"/>
      <c r="I457" s="64"/>
      <c r="J457" s="65"/>
      <c r="K457" s="59"/>
    </row>
    <row r="458" spans="5:11" ht="15.75" customHeight="1" x14ac:dyDescent="0.3">
      <c r="E458" s="59"/>
      <c r="F458" s="67"/>
      <c r="H458" s="59"/>
      <c r="I458" s="64"/>
      <c r="J458" s="65"/>
      <c r="K458" s="59"/>
    </row>
    <row r="459" spans="5:11" ht="15.75" customHeight="1" x14ac:dyDescent="0.3">
      <c r="E459" s="59"/>
      <c r="F459" s="67"/>
      <c r="H459" s="59"/>
      <c r="I459" s="64"/>
      <c r="J459" s="65"/>
      <c r="K459" s="59"/>
    </row>
    <row r="460" spans="5:11" ht="15.75" customHeight="1" x14ac:dyDescent="0.3">
      <c r="E460" s="59"/>
      <c r="F460" s="67"/>
      <c r="H460" s="59"/>
      <c r="I460" s="64"/>
      <c r="J460" s="65"/>
      <c r="K460" s="59"/>
    </row>
    <row r="461" spans="5:11" ht="15.75" customHeight="1" x14ac:dyDescent="0.3">
      <c r="E461" s="59"/>
      <c r="F461" s="67"/>
      <c r="H461" s="59"/>
      <c r="I461" s="64"/>
      <c r="J461" s="65"/>
      <c r="K461" s="59"/>
    </row>
    <row r="462" spans="5:11" ht="15.75" customHeight="1" x14ac:dyDescent="0.3">
      <c r="E462" s="59"/>
      <c r="F462" s="67"/>
      <c r="H462" s="59"/>
      <c r="I462" s="64"/>
      <c r="J462" s="65"/>
      <c r="K462" s="59"/>
    </row>
    <row r="463" spans="5:11" ht="15.75" customHeight="1" x14ac:dyDescent="0.3">
      <c r="E463" s="59"/>
      <c r="F463" s="67"/>
      <c r="H463" s="59"/>
      <c r="I463" s="64"/>
      <c r="J463" s="65"/>
      <c r="K463" s="59"/>
    </row>
    <row r="464" spans="5:11" ht="15.75" customHeight="1" x14ac:dyDescent="0.3">
      <c r="E464" s="59"/>
      <c r="F464" s="67"/>
      <c r="H464" s="59"/>
      <c r="I464" s="64"/>
      <c r="J464" s="65"/>
      <c r="K464" s="59"/>
    </row>
    <row r="465" spans="5:11" ht="15.75" customHeight="1" x14ac:dyDescent="0.3">
      <c r="E465" s="59"/>
      <c r="F465" s="67"/>
      <c r="H465" s="59"/>
      <c r="I465" s="64"/>
      <c r="J465" s="65"/>
      <c r="K465" s="59"/>
    </row>
    <row r="466" spans="5:11" ht="15.75" customHeight="1" x14ac:dyDescent="0.3">
      <c r="E466" s="59"/>
      <c r="F466" s="67"/>
      <c r="H466" s="59"/>
      <c r="I466" s="64"/>
      <c r="J466" s="65"/>
      <c r="K466" s="59"/>
    </row>
    <row r="467" spans="5:11" ht="15.75" customHeight="1" x14ac:dyDescent="0.3">
      <c r="E467" s="59"/>
      <c r="F467" s="67"/>
      <c r="H467" s="59"/>
      <c r="I467" s="64"/>
      <c r="J467" s="65"/>
      <c r="K467" s="59"/>
    </row>
    <row r="468" spans="5:11" ht="15.75" customHeight="1" x14ac:dyDescent="0.3">
      <c r="E468" s="59"/>
      <c r="F468" s="67"/>
      <c r="H468" s="59"/>
      <c r="I468" s="64"/>
      <c r="J468" s="65"/>
      <c r="K468" s="59"/>
    </row>
    <row r="469" spans="5:11" ht="15.75" customHeight="1" x14ac:dyDescent="0.3">
      <c r="E469" s="59"/>
      <c r="F469" s="67"/>
      <c r="H469" s="59"/>
      <c r="I469" s="64"/>
      <c r="J469" s="65"/>
      <c r="K469" s="59"/>
    </row>
    <row r="470" spans="5:11" ht="15.75" customHeight="1" x14ac:dyDescent="0.3">
      <c r="E470" s="59"/>
      <c r="F470" s="67"/>
      <c r="H470" s="59"/>
      <c r="I470" s="64"/>
      <c r="J470" s="65"/>
      <c r="K470" s="59"/>
    </row>
    <row r="471" spans="5:11" ht="15.75" customHeight="1" x14ac:dyDescent="0.3">
      <c r="E471" s="59"/>
      <c r="F471" s="67"/>
      <c r="H471" s="59"/>
      <c r="I471" s="64"/>
      <c r="J471" s="65"/>
      <c r="K471" s="59"/>
    </row>
    <row r="472" spans="5:11" ht="15.75" customHeight="1" x14ac:dyDescent="0.3">
      <c r="E472" s="59"/>
      <c r="F472" s="67"/>
      <c r="H472" s="59"/>
      <c r="I472" s="64"/>
      <c r="J472" s="65"/>
      <c r="K472" s="59"/>
    </row>
    <row r="473" spans="5:11" ht="15.75" customHeight="1" x14ac:dyDescent="0.3">
      <c r="E473" s="59"/>
      <c r="F473" s="67"/>
      <c r="H473" s="59"/>
      <c r="I473" s="64"/>
      <c r="J473" s="65"/>
      <c r="K473" s="59"/>
    </row>
    <row r="474" spans="5:11" ht="15.75" customHeight="1" x14ac:dyDescent="0.3">
      <c r="E474" s="59"/>
      <c r="F474" s="67"/>
      <c r="H474" s="59"/>
      <c r="I474" s="64"/>
      <c r="J474" s="65"/>
      <c r="K474" s="59"/>
    </row>
    <row r="475" spans="5:11" ht="15.75" customHeight="1" x14ac:dyDescent="0.3">
      <c r="E475" s="59"/>
      <c r="F475" s="67"/>
      <c r="H475" s="59"/>
      <c r="I475" s="64"/>
      <c r="J475" s="65"/>
      <c r="K475" s="59"/>
    </row>
    <row r="476" spans="5:11" ht="15.75" customHeight="1" x14ac:dyDescent="0.3">
      <c r="E476" s="59"/>
      <c r="F476" s="67"/>
      <c r="H476" s="59"/>
      <c r="I476" s="64"/>
      <c r="J476" s="65"/>
      <c r="K476" s="59"/>
    </row>
    <row r="477" spans="5:11" ht="15.75" customHeight="1" x14ac:dyDescent="0.3">
      <c r="E477" s="59"/>
      <c r="F477" s="67"/>
      <c r="H477" s="59"/>
      <c r="I477" s="64"/>
      <c r="J477" s="65"/>
      <c r="K477" s="59"/>
    </row>
    <row r="478" spans="5:11" ht="15.75" customHeight="1" x14ac:dyDescent="0.3">
      <c r="E478" s="59"/>
      <c r="F478" s="67"/>
      <c r="H478" s="59"/>
      <c r="I478" s="64"/>
      <c r="J478" s="65"/>
      <c r="K478" s="59"/>
    </row>
    <row r="479" spans="5:11" ht="15.75" customHeight="1" x14ac:dyDescent="0.3">
      <c r="E479" s="59"/>
      <c r="F479" s="67"/>
      <c r="H479" s="59"/>
      <c r="I479" s="64"/>
      <c r="J479" s="65"/>
      <c r="K479" s="59"/>
    </row>
    <row r="480" spans="5:11" ht="15.75" customHeight="1" x14ac:dyDescent="0.3">
      <c r="E480" s="59"/>
      <c r="F480" s="67"/>
      <c r="H480" s="59"/>
      <c r="I480" s="64"/>
      <c r="J480" s="65"/>
      <c r="K480" s="59"/>
    </row>
    <row r="481" spans="5:11" ht="15.75" customHeight="1" x14ac:dyDescent="0.3">
      <c r="E481" s="59"/>
      <c r="F481" s="67"/>
      <c r="H481" s="59"/>
      <c r="I481" s="64"/>
      <c r="J481" s="65"/>
      <c r="K481" s="59"/>
    </row>
    <row r="482" spans="5:11" ht="15.75" customHeight="1" x14ac:dyDescent="0.3">
      <c r="E482" s="59"/>
      <c r="F482" s="67"/>
      <c r="H482" s="59"/>
      <c r="I482" s="64"/>
      <c r="J482" s="65"/>
      <c r="K482" s="59"/>
    </row>
    <row r="483" spans="5:11" ht="15.75" customHeight="1" x14ac:dyDescent="0.3">
      <c r="E483" s="59"/>
      <c r="F483" s="67"/>
      <c r="H483" s="59"/>
      <c r="I483" s="64"/>
      <c r="J483" s="65"/>
      <c r="K483" s="59"/>
    </row>
    <row r="484" spans="5:11" ht="15.75" customHeight="1" x14ac:dyDescent="0.3">
      <c r="E484" s="59"/>
      <c r="F484" s="67"/>
      <c r="H484" s="59"/>
      <c r="I484" s="64"/>
      <c r="J484" s="65"/>
      <c r="K484" s="59"/>
    </row>
    <row r="485" spans="5:11" ht="15.75" customHeight="1" x14ac:dyDescent="0.3">
      <c r="E485" s="59"/>
      <c r="F485" s="67"/>
      <c r="H485" s="59"/>
      <c r="I485" s="64"/>
      <c r="J485" s="65"/>
      <c r="K485" s="59"/>
    </row>
    <row r="486" spans="5:11" ht="15.75" customHeight="1" x14ac:dyDescent="0.3">
      <c r="E486" s="59"/>
      <c r="F486" s="67"/>
      <c r="H486" s="59"/>
      <c r="I486" s="64"/>
      <c r="J486" s="65"/>
      <c r="K486" s="59"/>
    </row>
    <row r="487" spans="5:11" ht="15.75" customHeight="1" x14ac:dyDescent="0.3">
      <c r="E487" s="59"/>
      <c r="F487" s="67"/>
      <c r="H487" s="59"/>
      <c r="I487" s="64"/>
      <c r="J487" s="65"/>
      <c r="K487" s="59"/>
    </row>
    <row r="488" spans="5:11" ht="15.75" customHeight="1" x14ac:dyDescent="0.3">
      <c r="E488" s="59"/>
      <c r="F488" s="67"/>
      <c r="H488" s="59"/>
      <c r="I488" s="64"/>
      <c r="J488" s="65"/>
      <c r="K488" s="59"/>
    </row>
    <row r="489" spans="5:11" ht="15.75" customHeight="1" x14ac:dyDescent="0.3">
      <c r="E489" s="59"/>
      <c r="F489" s="67"/>
      <c r="H489" s="59"/>
      <c r="I489" s="64"/>
      <c r="J489" s="65"/>
      <c r="K489" s="59"/>
    </row>
    <row r="490" spans="5:11" ht="15.75" customHeight="1" x14ac:dyDescent="0.3">
      <c r="E490" s="59"/>
      <c r="F490" s="67"/>
      <c r="H490" s="59"/>
      <c r="I490" s="64"/>
      <c r="J490" s="65"/>
      <c r="K490" s="59"/>
    </row>
    <row r="491" spans="5:11" ht="15.75" customHeight="1" x14ac:dyDescent="0.3">
      <c r="E491" s="59"/>
      <c r="F491" s="67"/>
      <c r="H491" s="59"/>
      <c r="I491" s="64"/>
      <c r="J491" s="65"/>
      <c r="K491" s="59"/>
    </row>
    <row r="492" spans="5:11" ht="15.75" customHeight="1" x14ac:dyDescent="0.3">
      <c r="E492" s="59"/>
      <c r="F492" s="67"/>
      <c r="H492" s="59"/>
      <c r="I492" s="64"/>
      <c r="J492" s="65"/>
      <c r="K492" s="59"/>
    </row>
    <row r="493" spans="5:11" ht="15.75" customHeight="1" x14ac:dyDescent="0.3">
      <c r="E493" s="59"/>
      <c r="F493" s="67"/>
      <c r="H493" s="59"/>
      <c r="I493" s="64"/>
      <c r="J493" s="65"/>
      <c r="K493" s="59"/>
    </row>
    <row r="494" spans="5:11" ht="15.75" customHeight="1" x14ac:dyDescent="0.3">
      <c r="E494" s="59"/>
      <c r="F494" s="67"/>
      <c r="H494" s="59"/>
      <c r="I494" s="64"/>
      <c r="J494" s="65"/>
      <c r="K494" s="59"/>
    </row>
    <row r="495" spans="5:11" ht="15.75" customHeight="1" x14ac:dyDescent="0.3">
      <c r="E495" s="59"/>
      <c r="F495" s="67"/>
      <c r="H495" s="59"/>
      <c r="I495" s="64"/>
      <c r="J495" s="65"/>
      <c r="K495" s="59"/>
    </row>
    <row r="496" spans="5:11" ht="15.75" customHeight="1" x14ac:dyDescent="0.3">
      <c r="E496" s="59"/>
      <c r="F496" s="67"/>
      <c r="H496" s="59"/>
      <c r="I496" s="64"/>
      <c r="J496" s="65"/>
      <c r="K496" s="59"/>
    </row>
    <row r="497" spans="5:11" ht="15.75" customHeight="1" x14ac:dyDescent="0.3">
      <c r="E497" s="59"/>
      <c r="F497" s="67"/>
      <c r="H497" s="59"/>
      <c r="I497" s="64"/>
      <c r="J497" s="65"/>
      <c r="K497" s="59"/>
    </row>
    <row r="498" spans="5:11" ht="15.75" customHeight="1" x14ac:dyDescent="0.3">
      <c r="E498" s="59"/>
      <c r="F498" s="67"/>
      <c r="H498" s="59"/>
      <c r="I498" s="64"/>
      <c r="J498" s="65"/>
      <c r="K498" s="59"/>
    </row>
    <row r="499" spans="5:11" ht="15.75" customHeight="1" x14ac:dyDescent="0.3">
      <c r="E499" s="59"/>
      <c r="F499" s="67"/>
      <c r="H499" s="59"/>
      <c r="I499" s="64"/>
      <c r="J499" s="65"/>
      <c r="K499" s="59"/>
    </row>
    <row r="500" spans="5:11" ht="15.75" customHeight="1" x14ac:dyDescent="0.3">
      <c r="E500" s="59"/>
      <c r="F500" s="67"/>
      <c r="H500" s="59"/>
      <c r="I500" s="64"/>
      <c r="J500" s="65"/>
      <c r="K500" s="59"/>
    </row>
    <row r="501" spans="5:11" ht="15.75" customHeight="1" x14ac:dyDescent="0.3">
      <c r="E501" s="59"/>
      <c r="F501" s="67"/>
      <c r="H501" s="59"/>
      <c r="I501" s="64"/>
      <c r="J501" s="65"/>
      <c r="K501" s="59"/>
    </row>
    <row r="502" spans="5:11" ht="15.75" customHeight="1" x14ac:dyDescent="0.3">
      <c r="E502" s="59"/>
      <c r="F502" s="67"/>
      <c r="H502" s="59"/>
      <c r="I502" s="64"/>
      <c r="J502" s="65"/>
      <c r="K502" s="59"/>
    </row>
    <row r="503" spans="5:11" ht="15.75" customHeight="1" x14ac:dyDescent="0.3">
      <c r="E503" s="59"/>
      <c r="F503" s="67"/>
      <c r="H503" s="59"/>
      <c r="I503" s="64"/>
      <c r="J503" s="65"/>
      <c r="K503" s="59"/>
    </row>
    <row r="504" spans="5:11" ht="15.75" customHeight="1" x14ac:dyDescent="0.3">
      <c r="E504" s="59"/>
      <c r="F504" s="67"/>
      <c r="H504" s="59"/>
      <c r="I504" s="64"/>
      <c r="J504" s="65"/>
      <c r="K504" s="59"/>
    </row>
    <row r="505" spans="5:11" ht="15.75" customHeight="1" x14ac:dyDescent="0.3">
      <c r="E505" s="59"/>
      <c r="F505" s="67"/>
      <c r="H505" s="59"/>
      <c r="I505" s="64"/>
      <c r="J505" s="65"/>
      <c r="K505" s="59"/>
    </row>
    <row r="506" spans="5:11" ht="15.75" customHeight="1" x14ac:dyDescent="0.3">
      <c r="E506" s="59"/>
      <c r="F506" s="67"/>
      <c r="H506" s="59"/>
      <c r="I506" s="64"/>
      <c r="J506" s="65"/>
      <c r="K506" s="59"/>
    </row>
    <row r="507" spans="5:11" ht="15.75" customHeight="1" x14ac:dyDescent="0.3">
      <c r="E507" s="59"/>
      <c r="F507" s="67"/>
      <c r="H507" s="59"/>
      <c r="I507" s="64"/>
      <c r="J507" s="65"/>
      <c r="K507" s="59"/>
    </row>
    <row r="508" spans="5:11" ht="15.75" customHeight="1" x14ac:dyDescent="0.3">
      <c r="E508" s="59"/>
      <c r="F508" s="67"/>
      <c r="H508" s="59"/>
      <c r="I508" s="64"/>
      <c r="J508" s="65"/>
      <c r="K508" s="59"/>
    </row>
    <row r="509" spans="5:11" ht="15.75" customHeight="1" x14ac:dyDescent="0.3">
      <c r="E509" s="59"/>
      <c r="F509" s="67"/>
      <c r="H509" s="59"/>
      <c r="I509" s="64"/>
      <c r="J509" s="65"/>
      <c r="K509" s="59"/>
    </row>
    <row r="510" spans="5:11" ht="15.75" customHeight="1" x14ac:dyDescent="0.3">
      <c r="E510" s="59"/>
      <c r="F510" s="67"/>
      <c r="H510" s="59"/>
      <c r="I510" s="64"/>
      <c r="J510" s="65"/>
      <c r="K510" s="59"/>
    </row>
    <row r="511" spans="5:11" ht="15.75" customHeight="1" x14ac:dyDescent="0.3">
      <c r="E511" s="59"/>
      <c r="F511" s="67"/>
      <c r="H511" s="59"/>
      <c r="I511" s="64"/>
      <c r="J511" s="65"/>
      <c r="K511" s="59"/>
    </row>
    <row r="512" spans="5:11" ht="15.75" customHeight="1" x14ac:dyDescent="0.3">
      <c r="E512" s="59"/>
      <c r="F512" s="67"/>
      <c r="H512" s="59"/>
      <c r="I512" s="64"/>
      <c r="J512" s="65"/>
      <c r="K512" s="59"/>
    </row>
    <row r="513" spans="5:11" ht="15.75" customHeight="1" x14ac:dyDescent="0.3">
      <c r="E513" s="59"/>
      <c r="F513" s="67"/>
      <c r="H513" s="59"/>
      <c r="I513" s="64"/>
      <c r="J513" s="65"/>
      <c r="K513" s="59"/>
    </row>
    <row r="514" spans="5:11" ht="15.75" customHeight="1" x14ac:dyDescent="0.3">
      <c r="E514" s="59"/>
      <c r="F514" s="67"/>
      <c r="H514" s="59"/>
      <c r="I514" s="64"/>
      <c r="J514" s="65"/>
      <c r="K514" s="59"/>
    </row>
    <row r="515" spans="5:11" ht="15.75" customHeight="1" x14ac:dyDescent="0.3">
      <c r="E515" s="59"/>
      <c r="F515" s="67"/>
      <c r="H515" s="59"/>
      <c r="I515" s="64"/>
      <c r="J515" s="65"/>
      <c r="K515" s="59"/>
    </row>
    <row r="516" spans="5:11" ht="15.75" customHeight="1" x14ac:dyDescent="0.3">
      <c r="E516" s="59"/>
      <c r="F516" s="67"/>
      <c r="H516" s="59"/>
      <c r="I516" s="64"/>
      <c r="J516" s="65"/>
      <c r="K516" s="59"/>
    </row>
    <row r="517" spans="5:11" ht="15.75" customHeight="1" x14ac:dyDescent="0.3">
      <c r="E517" s="59"/>
      <c r="F517" s="67"/>
      <c r="H517" s="59"/>
      <c r="I517" s="64"/>
      <c r="J517" s="65"/>
      <c r="K517" s="59"/>
    </row>
    <row r="518" spans="5:11" ht="15.75" customHeight="1" x14ac:dyDescent="0.3">
      <c r="E518" s="59"/>
      <c r="F518" s="67"/>
      <c r="H518" s="59"/>
      <c r="I518" s="64"/>
      <c r="J518" s="65"/>
      <c r="K518" s="59"/>
    </row>
    <row r="519" spans="5:11" ht="15.75" customHeight="1" x14ac:dyDescent="0.3">
      <c r="E519" s="59"/>
      <c r="F519" s="67"/>
      <c r="H519" s="59"/>
      <c r="I519" s="64"/>
      <c r="J519" s="65"/>
      <c r="K519" s="59"/>
    </row>
    <row r="520" spans="5:11" ht="15.75" customHeight="1" x14ac:dyDescent="0.3">
      <c r="E520" s="59"/>
      <c r="F520" s="67"/>
      <c r="H520" s="59"/>
      <c r="I520" s="64"/>
      <c r="J520" s="65"/>
      <c r="K520" s="59"/>
    </row>
    <row r="521" spans="5:11" ht="15.75" customHeight="1" x14ac:dyDescent="0.3">
      <c r="E521" s="59"/>
      <c r="F521" s="67"/>
      <c r="H521" s="59"/>
      <c r="I521" s="64"/>
      <c r="J521" s="65"/>
      <c r="K521" s="59"/>
    </row>
    <row r="522" spans="5:11" ht="15.75" customHeight="1" x14ac:dyDescent="0.3">
      <c r="E522" s="59"/>
      <c r="F522" s="67"/>
      <c r="H522" s="59"/>
      <c r="I522" s="64"/>
      <c r="J522" s="65"/>
      <c r="K522" s="59"/>
    </row>
    <row r="523" spans="5:11" ht="15.75" customHeight="1" x14ac:dyDescent="0.3">
      <c r="E523" s="59"/>
      <c r="F523" s="67"/>
      <c r="H523" s="59"/>
      <c r="I523" s="64"/>
      <c r="J523" s="65"/>
      <c r="K523" s="59"/>
    </row>
    <row r="524" spans="5:11" ht="15.75" customHeight="1" x14ac:dyDescent="0.3">
      <c r="E524" s="59"/>
      <c r="F524" s="67"/>
      <c r="H524" s="59"/>
      <c r="I524" s="64"/>
      <c r="J524" s="65"/>
      <c r="K524" s="59"/>
    </row>
    <row r="525" spans="5:11" ht="15.75" customHeight="1" x14ac:dyDescent="0.3">
      <c r="E525" s="59"/>
      <c r="F525" s="67"/>
      <c r="H525" s="59"/>
      <c r="I525" s="64"/>
      <c r="J525" s="65"/>
      <c r="K525" s="59"/>
    </row>
    <row r="526" spans="5:11" ht="15.75" customHeight="1" x14ac:dyDescent="0.3">
      <c r="E526" s="59"/>
      <c r="F526" s="67"/>
      <c r="H526" s="59"/>
      <c r="I526" s="64"/>
      <c r="J526" s="65"/>
      <c r="K526" s="59"/>
    </row>
    <row r="527" spans="5:11" ht="15.75" customHeight="1" x14ac:dyDescent="0.3">
      <c r="E527" s="59"/>
      <c r="F527" s="67"/>
      <c r="H527" s="59"/>
      <c r="I527" s="64"/>
      <c r="J527" s="65"/>
      <c r="K527" s="59"/>
    </row>
    <row r="528" spans="5:11" ht="15.75" customHeight="1" x14ac:dyDescent="0.3">
      <c r="E528" s="59"/>
      <c r="F528" s="67"/>
      <c r="H528" s="59"/>
      <c r="I528" s="64"/>
      <c r="J528" s="65"/>
      <c r="K528" s="59"/>
    </row>
    <row r="529" spans="5:11" ht="15.75" customHeight="1" x14ac:dyDescent="0.3">
      <c r="E529" s="59"/>
      <c r="F529" s="67"/>
      <c r="H529" s="59"/>
      <c r="I529" s="64"/>
      <c r="J529" s="65"/>
      <c r="K529" s="59"/>
    </row>
    <row r="530" spans="5:11" ht="15.75" customHeight="1" x14ac:dyDescent="0.3">
      <c r="E530" s="59"/>
      <c r="F530" s="67"/>
      <c r="H530" s="59"/>
      <c r="I530" s="64"/>
      <c r="J530" s="65"/>
      <c r="K530" s="59"/>
    </row>
    <row r="531" spans="5:11" ht="15.75" customHeight="1" x14ac:dyDescent="0.3">
      <c r="E531" s="59"/>
      <c r="F531" s="67"/>
      <c r="H531" s="59"/>
      <c r="I531" s="64"/>
      <c r="J531" s="65"/>
      <c r="K531" s="59"/>
    </row>
    <row r="532" spans="5:11" ht="15.75" customHeight="1" x14ac:dyDescent="0.3">
      <c r="E532" s="59"/>
      <c r="F532" s="67"/>
      <c r="H532" s="59"/>
      <c r="I532" s="64"/>
      <c r="J532" s="65"/>
      <c r="K532" s="59"/>
    </row>
    <row r="533" spans="5:11" ht="15.75" customHeight="1" x14ac:dyDescent="0.3">
      <c r="E533" s="59"/>
      <c r="F533" s="67"/>
      <c r="H533" s="59"/>
      <c r="I533" s="64"/>
      <c r="J533" s="65"/>
      <c r="K533" s="59"/>
    </row>
    <row r="534" spans="5:11" ht="15.75" customHeight="1" x14ac:dyDescent="0.3">
      <c r="E534" s="59"/>
      <c r="F534" s="67"/>
      <c r="H534" s="59"/>
      <c r="I534" s="64"/>
      <c r="J534" s="65"/>
      <c r="K534" s="59"/>
    </row>
    <row r="535" spans="5:11" ht="15.75" customHeight="1" x14ac:dyDescent="0.3">
      <c r="E535" s="59"/>
      <c r="F535" s="67"/>
      <c r="H535" s="59"/>
      <c r="I535" s="64"/>
      <c r="J535" s="65"/>
      <c r="K535" s="59"/>
    </row>
    <row r="536" spans="5:11" ht="15.75" customHeight="1" x14ac:dyDescent="0.3">
      <c r="E536" s="59"/>
      <c r="F536" s="67"/>
      <c r="H536" s="59"/>
      <c r="I536" s="64"/>
      <c r="J536" s="65"/>
      <c r="K536" s="59"/>
    </row>
    <row r="537" spans="5:11" ht="15.75" customHeight="1" x14ac:dyDescent="0.3">
      <c r="E537" s="59"/>
      <c r="F537" s="67"/>
      <c r="H537" s="59"/>
      <c r="I537" s="64"/>
      <c r="J537" s="65"/>
      <c r="K537" s="59"/>
    </row>
    <row r="538" spans="5:11" ht="15.75" customHeight="1" x14ac:dyDescent="0.3">
      <c r="E538" s="59"/>
      <c r="F538" s="67"/>
      <c r="H538" s="59"/>
      <c r="I538" s="64"/>
      <c r="J538" s="65"/>
      <c r="K538" s="59"/>
    </row>
    <row r="539" spans="5:11" ht="15.75" customHeight="1" x14ac:dyDescent="0.3">
      <c r="E539" s="59"/>
      <c r="F539" s="67"/>
      <c r="H539" s="59"/>
      <c r="I539" s="64"/>
      <c r="J539" s="65"/>
      <c r="K539" s="59"/>
    </row>
    <row r="540" spans="5:11" ht="15.75" customHeight="1" x14ac:dyDescent="0.3">
      <c r="E540" s="59"/>
      <c r="F540" s="67"/>
      <c r="H540" s="59"/>
      <c r="I540" s="64"/>
      <c r="J540" s="65"/>
      <c r="K540" s="59"/>
    </row>
    <row r="541" spans="5:11" ht="15.75" customHeight="1" x14ac:dyDescent="0.3">
      <c r="E541" s="59"/>
      <c r="F541" s="67"/>
      <c r="H541" s="59"/>
      <c r="I541" s="64"/>
      <c r="J541" s="65"/>
      <c r="K541" s="59"/>
    </row>
    <row r="542" spans="5:11" ht="15.75" customHeight="1" x14ac:dyDescent="0.3">
      <c r="E542" s="59"/>
      <c r="F542" s="67"/>
      <c r="H542" s="59"/>
      <c r="I542" s="64"/>
      <c r="J542" s="65"/>
      <c r="K542" s="59"/>
    </row>
    <row r="543" spans="5:11" ht="15.75" customHeight="1" x14ac:dyDescent="0.3">
      <c r="E543" s="59"/>
      <c r="F543" s="67"/>
      <c r="H543" s="59"/>
      <c r="I543" s="64"/>
      <c r="J543" s="65"/>
      <c r="K543" s="59"/>
    </row>
    <row r="544" spans="5:11" ht="15.75" customHeight="1" x14ac:dyDescent="0.3">
      <c r="E544" s="59"/>
      <c r="F544" s="67"/>
      <c r="H544" s="59"/>
      <c r="I544" s="64"/>
      <c r="J544" s="65"/>
      <c r="K544" s="59"/>
    </row>
    <row r="545" spans="5:11" ht="15.75" customHeight="1" x14ac:dyDescent="0.3">
      <c r="E545" s="59"/>
      <c r="F545" s="67"/>
      <c r="H545" s="59"/>
      <c r="I545" s="64"/>
      <c r="J545" s="65"/>
      <c r="K545" s="59"/>
    </row>
    <row r="546" spans="5:11" ht="15.75" customHeight="1" x14ac:dyDescent="0.3">
      <c r="E546" s="59"/>
      <c r="F546" s="67"/>
      <c r="H546" s="59"/>
      <c r="I546" s="64"/>
      <c r="J546" s="65"/>
      <c r="K546" s="59"/>
    </row>
    <row r="547" spans="5:11" ht="15.75" customHeight="1" x14ac:dyDescent="0.3">
      <c r="E547" s="59"/>
      <c r="F547" s="67"/>
      <c r="H547" s="59"/>
      <c r="I547" s="64"/>
      <c r="J547" s="65"/>
      <c r="K547" s="59"/>
    </row>
    <row r="548" spans="5:11" ht="15.75" customHeight="1" x14ac:dyDescent="0.3">
      <c r="E548" s="59"/>
      <c r="F548" s="67"/>
      <c r="H548" s="59"/>
      <c r="I548" s="64"/>
      <c r="J548" s="65"/>
      <c r="K548" s="59"/>
    </row>
    <row r="549" spans="5:11" ht="15.75" customHeight="1" x14ac:dyDescent="0.3">
      <c r="E549" s="59"/>
      <c r="F549" s="67"/>
      <c r="H549" s="59"/>
      <c r="I549" s="64"/>
      <c r="J549" s="65"/>
      <c r="K549" s="59"/>
    </row>
    <row r="550" spans="5:11" ht="15.75" customHeight="1" x14ac:dyDescent="0.3">
      <c r="E550" s="59"/>
      <c r="F550" s="67"/>
      <c r="H550" s="59"/>
      <c r="I550" s="64"/>
      <c r="J550" s="65"/>
      <c r="K550" s="59"/>
    </row>
    <row r="551" spans="5:11" ht="15.75" customHeight="1" x14ac:dyDescent="0.3">
      <c r="E551" s="59"/>
      <c r="F551" s="67"/>
      <c r="H551" s="59"/>
      <c r="I551" s="64"/>
      <c r="J551" s="65"/>
      <c r="K551" s="59"/>
    </row>
    <row r="552" spans="5:11" ht="15.75" customHeight="1" x14ac:dyDescent="0.3">
      <c r="E552" s="59"/>
      <c r="F552" s="67"/>
      <c r="H552" s="59"/>
      <c r="I552" s="64"/>
      <c r="J552" s="65"/>
      <c r="K552" s="59"/>
    </row>
    <row r="553" spans="5:11" ht="15.75" customHeight="1" x14ac:dyDescent="0.3">
      <c r="E553" s="59"/>
      <c r="F553" s="67"/>
      <c r="H553" s="59"/>
      <c r="I553" s="64"/>
      <c r="J553" s="65"/>
      <c r="K553" s="59"/>
    </row>
    <row r="554" spans="5:11" ht="15.75" customHeight="1" x14ac:dyDescent="0.3">
      <c r="E554" s="59"/>
      <c r="F554" s="67"/>
      <c r="H554" s="59"/>
      <c r="I554" s="64"/>
      <c r="J554" s="65"/>
      <c r="K554" s="59"/>
    </row>
    <row r="555" spans="5:11" ht="15.75" customHeight="1" x14ac:dyDescent="0.3">
      <c r="E555" s="59"/>
      <c r="F555" s="67"/>
      <c r="H555" s="59"/>
      <c r="I555" s="64"/>
      <c r="J555" s="65"/>
      <c r="K555" s="59"/>
    </row>
    <row r="556" spans="5:11" ht="15.75" customHeight="1" x14ac:dyDescent="0.3">
      <c r="E556" s="59"/>
      <c r="F556" s="67"/>
      <c r="H556" s="59"/>
      <c r="I556" s="64"/>
      <c r="J556" s="65"/>
      <c r="K556" s="59"/>
    </row>
    <row r="557" spans="5:11" ht="15.75" customHeight="1" x14ac:dyDescent="0.3">
      <c r="E557" s="59"/>
      <c r="F557" s="67"/>
      <c r="H557" s="59"/>
      <c r="I557" s="64"/>
      <c r="J557" s="65"/>
      <c r="K557" s="59"/>
    </row>
    <row r="558" spans="5:11" ht="15.75" customHeight="1" x14ac:dyDescent="0.3">
      <c r="E558" s="59"/>
      <c r="F558" s="67"/>
      <c r="H558" s="59"/>
      <c r="I558" s="64"/>
      <c r="J558" s="65"/>
      <c r="K558" s="59"/>
    </row>
    <row r="559" spans="5:11" ht="15.75" customHeight="1" x14ac:dyDescent="0.3">
      <c r="E559" s="59"/>
      <c r="F559" s="67"/>
      <c r="H559" s="59"/>
      <c r="I559" s="64"/>
      <c r="J559" s="65"/>
      <c r="K559" s="59"/>
    </row>
    <row r="560" spans="5:11" ht="15.75" customHeight="1" x14ac:dyDescent="0.3">
      <c r="E560" s="59"/>
      <c r="F560" s="67"/>
      <c r="H560" s="59"/>
      <c r="I560" s="64"/>
      <c r="J560" s="65"/>
      <c r="K560" s="59"/>
    </row>
    <row r="561" spans="5:11" ht="15.75" customHeight="1" x14ac:dyDescent="0.3">
      <c r="E561" s="59"/>
      <c r="F561" s="67"/>
      <c r="H561" s="59"/>
      <c r="I561" s="64"/>
      <c r="J561" s="65"/>
      <c r="K561" s="59"/>
    </row>
    <row r="562" spans="5:11" ht="15.75" customHeight="1" x14ac:dyDescent="0.3">
      <c r="E562" s="59"/>
      <c r="F562" s="67"/>
      <c r="H562" s="59"/>
      <c r="I562" s="64"/>
      <c r="J562" s="65"/>
      <c r="K562" s="59"/>
    </row>
    <row r="563" spans="5:11" ht="15.75" customHeight="1" x14ac:dyDescent="0.3">
      <c r="E563" s="59"/>
      <c r="F563" s="67"/>
      <c r="H563" s="59"/>
      <c r="I563" s="64"/>
      <c r="J563" s="65"/>
      <c r="K563" s="59"/>
    </row>
    <row r="564" spans="5:11" ht="15.75" customHeight="1" x14ac:dyDescent="0.3">
      <c r="E564" s="59"/>
      <c r="F564" s="67"/>
      <c r="H564" s="59"/>
      <c r="I564" s="64"/>
      <c r="J564" s="65"/>
      <c r="K564" s="59"/>
    </row>
    <row r="565" spans="5:11" ht="15.75" customHeight="1" x14ac:dyDescent="0.3">
      <c r="E565" s="59"/>
      <c r="F565" s="67"/>
      <c r="H565" s="59"/>
      <c r="I565" s="64"/>
      <c r="J565" s="65"/>
      <c r="K565" s="59"/>
    </row>
    <row r="566" spans="5:11" ht="15.75" customHeight="1" x14ac:dyDescent="0.3">
      <c r="E566" s="59"/>
      <c r="F566" s="67"/>
      <c r="H566" s="59"/>
      <c r="I566" s="64"/>
      <c r="J566" s="65"/>
      <c r="K566" s="59"/>
    </row>
    <row r="567" spans="5:11" ht="15.75" customHeight="1" x14ac:dyDescent="0.3">
      <c r="E567" s="59"/>
      <c r="F567" s="67"/>
      <c r="H567" s="59"/>
      <c r="I567" s="64"/>
      <c r="J567" s="65"/>
      <c r="K567" s="59"/>
    </row>
    <row r="568" spans="5:11" ht="15.75" customHeight="1" x14ac:dyDescent="0.3">
      <c r="E568" s="59"/>
      <c r="F568" s="67"/>
      <c r="H568" s="59"/>
      <c r="I568" s="64"/>
      <c r="J568" s="65"/>
      <c r="K568" s="59"/>
    </row>
    <row r="569" spans="5:11" ht="15.75" customHeight="1" x14ac:dyDescent="0.3">
      <c r="E569" s="59"/>
      <c r="F569" s="67"/>
      <c r="H569" s="59"/>
      <c r="I569" s="64"/>
      <c r="J569" s="65"/>
      <c r="K569" s="59"/>
    </row>
    <row r="570" spans="5:11" ht="15.75" customHeight="1" x14ac:dyDescent="0.3">
      <c r="E570" s="59"/>
      <c r="F570" s="67"/>
      <c r="H570" s="59"/>
      <c r="I570" s="64"/>
      <c r="J570" s="65"/>
      <c r="K570" s="59"/>
    </row>
    <row r="571" spans="5:11" ht="15.75" customHeight="1" x14ac:dyDescent="0.3">
      <c r="E571" s="59"/>
      <c r="F571" s="67"/>
      <c r="H571" s="59"/>
      <c r="I571" s="64"/>
      <c r="J571" s="65"/>
      <c r="K571" s="59"/>
    </row>
    <row r="572" spans="5:11" ht="15.75" customHeight="1" x14ac:dyDescent="0.3">
      <c r="E572" s="59"/>
      <c r="F572" s="67"/>
      <c r="H572" s="59"/>
      <c r="I572" s="64"/>
      <c r="J572" s="65"/>
      <c r="K572" s="59"/>
    </row>
    <row r="573" spans="5:11" ht="15.75" customHeight="1" x14ac:dyDescent="0.3">
      <c r="E573" s="59"/>
      <c r="F573" s="67"/>
      <c r="H573" s="59"/>
      <c r="I573" s="64"/>
      <c r="J573" s="65"/>
      <c r="K573" s="59"/>
    </row>
    <row r="574" spans="5:11" ht="15.75" customHeight="1" x14ac:dyDescent="0.3">
      <c r="E574" s="59"/>
      <c r="F574" s="67"/>
      <c r="H574" s="59"/>
      <c r="I574" s="64"/>
      <c r="J574" s="65"/>
      <c r="K574" s="59"/>
    </row>
    <row r="575" spans="5:11" ht="15.75" customHeight="1" x14ac:dyDescent="0.3">
      <c r="E575" s="59"/>
      <c r="F575" s="67"/>
      <c r="H575" s="59"/>
      <c r="I575" s="64"/>
      <c r="J575" s="65"/>
      <c r="K575" s="59"/>
    </row>
    <row r="576" spans="5:11" ht="15.75" customHeight="1" x14ac:dyDescent="0.3">
      <c r="E576" s="59"/>
      <c r="F576" s="67"/>
      <c r="H576" s="59"/>
      <c r="I576" s="64"/>
      <c r="J576" s="65"/>
      <c r="K576" s="59"/>
    </row>
    <row r="577" spans="5:11" ht="15.75" customHeight="1" x14ac:dyDescent="0.3">
      <c r="E577" s="59"/>
      <c r="F577" s="67"/>
      <c r="H577" s="59"/>
      <c r="I577" s="64"/>
      <c r="J577" s="65"/>
      <c r="K577" s="59"/>
    </row>
    <row r="578" spans="5:11" ht="15.75" customHeight="1" x14ac:dyDescent="0.3">
      <c r="E578" s="59"/>
      <c r="F578" s="67"/>
      <c r="H578" s="59"/>
      <c r="I578" s="64"/>
      <c r="J578" s="65"/>
      <c r="K578" s="59"/>
    </row>
    <row r="579" spans="5:11" ht="15.75" customHeight="1" x14ac:dyDescent="0.3">
      <c r="E579" s="59"/>
      <c r="F579" s="67"/>
      <c r="H579" s="59"/>
      <c r="I579" s="64"/>
      <c r="J579" s="65"/>
      <c r="K579" s="59"/>
    </row>
    <row r="580" spans="5:11" ht="15.75" customHeight="1" x14ac:dyDescent="0.3">
      <c r="E580" s="59"/>
      <c r="F580" s="67"/>
      <c r="H580" s="59"/>
      <c r="I580" s="64"/>
      <c r="J580" s="65"/>
      <c r="K580" s="59"/>
    </row>
    <row r="581" spans="5:11" ht="15.75" customHeight="1" x14ac:dyDescent="0.3">
      <c r="E581" s="59"/>
      <c r="F581" s="67"/>
      <c r="H581" s="59"/>
      <c r="I581" s="64"/>
      <c r="J581" s="65"/>
      <c r="K581" s="59"/>
    </row>
    <row r="582" spans="5:11" ht="15.75" customHeight="1" x14ac:dyDescent="0.3">
      <c r="E582" s="59"/>
      <c r="F582" s="67"/>
      <c r="H582" s="59"/>
      <c r="I582" s="64"/>
      <c r="J582" s="65"/>
      <c r="K582" s="59"/>
    </row>
    <row r="583" spans="5:11" ht="15.75" customHeight="1" x14ac:dyDescent="0.3">
      <c r="E583" s="59"/>
      <c r="F583" s="67"/>
      <c r="H583" s="59"/>
      <c r="I583" s="64"/>
      <c r="J583" s="65"/>
      <c r="K583" s="59"/>
    </row>
    <row r="584" spans="5:11" ht="15.75" customHeight="1" x14ac:dyDescent="0.3">
      <c r="E584" s="59"/>
      <c r="F584" s="67"/>
      <c r="H584" s="59"/>
      <c r="I584" s="64"/>
      <c r="J584" s="65"/>
      <c r="K584" s="59"/>
    </row>
    <row r="585" spans="5:11" ht="15.75" customHeight="1" x14ac:dyDescent="0.3">
      <c r="E585" s="59"/>
      <c r="F585" s="67"/>
      <c r="H585" s="59"/>
      <c r="I585" s="64"/>
      <c r="J585" s="65"/>
      <c r="K585" s="59"/>
    </row>
    <row r="586" spans="5:11" ht="15.75" customHeight="1" x14ac:dyDescent="0.3">
      <c r="E586" s="59"/>
      <c r="F586" s="67"/>
      <c r="H586" s="59"/>
      <c r="I586" s="64"/>
      <c r="J586" s="65"/>
      <c r="K586" s="59"/>
    </row>
    <row r="587" spans="5:11" ht="15.75" customHeight="1" x14ac:dyDescent="0.3">
      <c r="E587" s="59"/>
      <c r="F587" s="67"/>
      <c r="H587" s="59"/>
      <c r="I587" s="64"/>
      <c r="J587" s="65"/>
      <c r="K587" s="59"/>
    </row>
    <row r="588" spans="5:11" ht="15.75" customHeight="1" x14ac:dyDescent="0.3">
      <c r="E588" s="59"/>
      <c r="F588" s="67"/>
      <c r="H588" s="59"/>
      <c r="I588" s="64"/>
      <c r="J588" s="65"/>
      <c r="K588" s="59"/>
    </row>
    <row r="589" spans="5:11" ht="15.75" customHeight="1" x14ac:dyDescent="0.3">
      <c r="E589" s="59"/>
      <c r="F589" s="67"/>
      <c r="H589" s="59"/>
      <c r="I589" s="64"/>
      <c r="J589" s="65"/>
      <c r="K589" s="59"/>
    </row>
    <row r="590" spans="5:11" ht="15.75" customHeight="1" x14ac:dyDescent="0.3">
      <c r="E590" s="59"/>
      <c r="F590" s="67"/>
      <c r="H590" s="59"/>
      <c r="I590" s="64"/>
      <c r="J590" s="65"/>
      <c r="K590" s="59"/>
    </row>
    <row r="591" spans="5:11" ht="15.75" customHeight="1" x14ac:dyDescent="0.3">
      <c r="E591" s="59"/>
      <c r="F591" s="67"/>
      <c r="H591" s="59"/>
      <c r="I591" s="64"/>
      <c r="J591" s="65"/>
      <c r="K591" s="59"/>
    </row>
    <row r="592" spans="5:11" ht="15.75" customHeight="1" x14ac:dyDescent="0.3">
      <c r="E592" s="59"/>
      <c r="F592" s="67"/>
      <c r="H592" s="59"/>
      <c r="I592" s="64"/>
      <c r="J592" s="65"/>
      <c r="K592" s="59"/>
    </row>
    <row r="593" spans="5:11" ht="15.75" customHeight="1" x14ac:dyDescent="0.3">
      <c r="E593" s="59"/>
      <c r="F593" s="67"/>
      <c r="H593" s="59"/>
      <c r="I593" s="64"/>
      <c r="J593" s="65"/>
      <c r="K593" s="59"/>
    </row>
    <row r="594" spans="5:11" ht="15.75" customHeight="1" x14ac:dyDescent="0.3">
      <c r="E594" s="59"/>
      <c r="F594" s="67"/>
      <c r="H594" s="59"/>
      <c r="I594" s="64"/>
      <c r="J594" s="65"/>
      <c r="K594" s="59"/>
    </row>
    <row r="595" spans="5:11" ht="15.75" customHeight="1" x14ac:dyDescent="0.3">
      <c r="E595" s="59"/>
      <c r="F595" s="67"/>
      <c r="H595" s="59"/>
      <c r="I595" s="64"/>
      <c r="J595" s="65"/>
      <c r="K595" s="59"/>
    </row>
    <row r="596" spans="5:11" ht="15.75" customHeight="1" x14ac:dyDescent="0.3">
      <c r="E596" s="59"/>
      <c r="F596" s="67"/>
      <c r="H596" s="59"/>
      <c r="I596" s="64"/>
      <c r="J596" s="65"/>
      <c r="K596" s="59"/>
    </row>
    <row r="597" spans="5:11" ht="15.75" customHeight="1" x14ac:dyDescent="0.3">
      <c r="E597" s="59"/>
      <c r="F597" s="67"/>
      <c r="H597" s="59"/>
      <c r="I597" s="64"/>
      <c r="J597" s="65"/>
      <c r="K597" s="59"/>
    </row>
    <row r="598" spans="5:11" ht="15.75" customHeight="1" x14ac:dyDescent="0.3">
      <c r="E598" s="59"/>
      <c r="F598" s="67"/>
      <c r="H598" s="59"/>
      <c r="I598" s="64"/>
      <c r="J598" s="65"/>
      <c r="K598" s="59"/>
    </row>
    <row r="599" spans="5:11" ht="15.75" customHeight="1" x14ac:dyDescent="0.3">
      <c r="E599" s="59"/>
      <c r="F599" s="67"/>
      <c r="H599" s="59"/>
      <c r="I599" s="64"/>
      <c r="J599" s="65"/>
      <c r="K599" s="59"/>
    </row>
    <row r="600" spans="5:11" ht="15.75" customHeight="1" x14ac:dyDescent="0.3">
      <c r="E600" s="59"/>
      <c r="F600" s="67"/>
      <c r="H600" s="59"/>
      <c r="I600" s="64"/>
      <c r="J600" s="65"/>
      <c r="K600" s="59"/>
    </row>
    <row r="601" spans="5:11" ht="15.75" customHeight="1" x14ac:dyDescent="0.3">
      <c r="E601" s="59"/>
      <c r="F601" s="67"/>
      <c r="H601" s="59"/>
      <c r="I601" s="64"/>
      <c r="J601" s="65"/>
      <c r="K601" s="59"/>
    </row>
    <row r="602" spans="5:11" ht="15.75" customHeight="1" x14ac:dyDescent="0.3">
      <c r="E602" s="59"/>
      <c r="F602" s="67"/>
      <c r="H602" s="59"/>
      <c r="I602" s="64"/>
      <c r="J602" s="65"/>
      <c r="K602" s="59"/>
    </row>
    <row r="603" spans="5:11" ht="15.75" customHeight="1" x14ac:dyDescent="0.3">
      <c r="E603" s="59"/>
      <c r="F603" s="67"/>
      <c r="H603" s="59"/>
      <c r="I603" s="64"/>
      <c r="J603" s="65"/>
      <c r="K603" s="59"/>
    </row>
    <row r="604" spans="5:11" ht="15.75" customHeight="1" x14ac:dyDescent="0.3">
      <c r="E604" s="59"/>
      <c r="F604" s="67"/>
      <c r="H604" s="59"/>
      <c r="I604" s="64"/>
      <c r="J604" s="65"/>
      <c r="K604" s="59"/>
    </row>
    <row r="605" spans="5:11" ht="15.75" customHeight="1" x14ac:dyDescent="0.3">
      <c r="E605" s="59"/>
      <c r="F605" s="67"/>
      <c r="H605" s="59"/>
      <c r="I605" s="64"/>
      <c r="J605" s="65"/>
      <c r="K605" s="59"/>
    </row>
    <row r="606" spans="5:11" ht="15.75" customHeight="1" x14ac:dyDescent="0.3">
      <c r="E606" s="59"/>
      <c r="F606" s="67"/>
      <c r="H606" s="59"/>
      <c r="I606" s="64"/>
      <c r="J606" s="65"/>
      <c r="K606" s="59"/>
    </row>
    <row r="607" spans="5:11" ht="15.75" customHeight="1" x14ac:dyDescent="0.3">
      <c r="E607" s="59"/>
      <c r="F607" s="67"/>
      <c r="H607" s="59"/>
      <c r="I607" s="64"/>
      <c r="J607" s="65"/>
      <c r="K607" s="59"/>
    </row>
    <row r="608" spans="5:11" ht="15.75" customHeight="1" x14ac:dyDescent="0.3">
      <c r="E608" s="59"/>
      <c r="F608" s="67"/>
      <c r="H608" s="59"/>
      <c r="I608" s="64"/>
      <c r="J608" s="65"/>
      <c r="K608" s="59"/>
    </row>
    <row r="609" spans="5:11" ht="15.75" customHeight="1" x14ac:dyDescent="0.3">
      <c r="E609" s="59"/>
      <c r="F609" s="67"/>
      <c r="H609" s="59"/>
      <c r="I609" s="64"/>
      <c r="J609" s="65"/>
      <c r="K609" s="59"/>
    </row>
    <row r="610" spans="5:11" ht="15.75" customHeight="1" x14ac:dyDescent="0.3">
      <c r="E610" s="59"/>
      <c r="F610" s="67"/>
      <c r="H610" s="59"/>
      <c r="I610" s="64"/>
      <c r="J610" s="65"/>
      <c r="K610" s="59"/>
    </row>
    <row r="611" spans="5:11" ht="15.75" customHeight="1" x14ac:dyDescent="0.3">
      <c r="E611" s="59"/>
      <c r="F611" s="67"/>
      <c r="H611" s="59"/>
      <c r="I611" s="64"/>
      <c r="J611" s="65"/>
      <c r="K611" s="59"/>
    </row>
    <row r="612" spans="5:11" ht="15.75" customHeight="1" x14ac:dyDescent="0.3">
      <c r="E612" s="59"/>
      <c r="F612" s="67"/>
      <c r="H612" s="59"/>
      <c r="I612" s="64"/>
      <c r="J612" s="65"/>
      <c r="K612" s="59"/>
    </row>
    <row r="613" spans="5:11" ht="15.75" customHeight="1" x14ac:dyDescent="0.3">
      <c r="E613" s="59"/>
      <c r="F613" s="67"/>
      <c r="H613" s="59"/>
      <c r="I613" s="64"/>
      <c r="J613" s="65"/>
      <c r="K613" s="59"/>
    </row>
    <row r="614" spans="5:11" ht="15.75" customHeight="1" x14ac:dyDescent="0.3">
      <c r="E614" s="59"/>
      <c r="F614" s="67"/>
      <c r="H614" s="59"/>
      <c r="I614" s="64"/>
      <c r="J614" s="65"/>
      <c r="K614" s="59"/>
    </row>
    <row r="615" spans="5:11" ht="15.75" customHeight="1" x14ac:dyDescent="0.3">
      <c r="E615" s="59"/>
      <c r="F615" s="67"/>
      <c r="H615" s="59"/>
      <c r="I615" s="64"/>
      <c r="J615" s="65"/>
      <c r="K615" s="59"/>
    </row>
    <row r="616" spans="5:11" ht="15.75" customHeight="1" x14ac:dyDescent="0.3">
      <c r="E616" s="59"/>
      <c r="F616" s="67"/>
      <c r="H616" s="59"/>
      <c r="I616" s="64"/>
      <c r="J616" s="65"/>
      <c r="K616" s="59"/>
    </row>
    <row r="617" spans="5:11" ht="15.75" customHeight="1" x14ac:dyDescent="0.3">
      <c r="E617" s="59"/>
      <c r="F617" s="67"/>
      <c r="H617" s="59"/>
      <c r="I617" s="64"/>
      <c r="J617" s="65"/>
      <c r="K617" s="59"/>
    </row>
    <row r="618" spans="5:11" ht="15.75" customHeight="1" x14ac:dyDescent="0.3">
      <c r="E618" s="59"/>
      <c r="F618" s="67"/>
      <c r="H618" s="59"/>
      <c r="I618" s="64"/>
      <c r="J618" s="65"/>
      <c r="K618" s="59"/>
    </row>
    <row r="619" spans="5:11" ht="15.75" customHeight="1" x14ac:dyDescent="0.3">
      <c r="E619" s="59"/>
      <c r="F619" s="67"/>
      <c r="H619" s="59"/>
      <c r="I619" s="64"/>
      <c r="J619" s="65"/>
      <c r="K619" s="59"/>
    </row>
    <row r="620" spans="5:11" ht="15.75" customHeight="1" x14ac:dyDescent="0.3">
      <c r="E620" s="59"/>
      <c r="F620" s="67"/>
      <c r="H620" s="59"/>
      <c r="I620" s="64"/>
      <c r="J620" s="65"/>
      <c r="K620" s="59"/>
    </row>
    <row r="621" spans="5:11" ht="15.75" customHeight="1" x14ac:dyDescent="0.3">
      <c r="E621" s="59"/>
      <c r="F621" s="67"/>
      <c r="H621" s="59"/>
      <c r="I621" s="64"/>
      <c r="J621" s="65"/>
      <c r="K621" s="59"/>
    </row>
    <row r="622" spans="5:11" ht="15.75" customHeight="1" x14ac:dyDescent="0.3">
      <c r="E622" s="59"/>
      <c r="F622" s="67"/>
      <c r="H622" s="59"/>
      <c r="I622" s="64"/>
      <c r="J622" s="65"/>
      <c r="K622" s="59"/>
    </row>
    <row r="623" spans="5:11" ht="15.75" customHeight="1" x14ac:dyDescent="0.3">
      <c r="E623" s="59"/>
      <c r="F623" s="67"/>
      <c r="H623" s="59"/>
      <c r="I623" s="64"/>
      <c r="J623" s="65"/>
      <c r="K623" s="59"/>
    </row>
    <row r="624" spans="5:11" ht="15.75" customHeight="1" x14ac:dyDescent="0.3">
      <c r="E624" s="59"/>
      <c r="F624" s="67"/>
      <c r="H624" s="59"/>
      <c r="I624" s="64"/>
      <c r="J624" s="65"/>
      <c r="K624" s="59"/>
    </row>
    <row r="625" spans="5:11" ht="15.75" customHeight="1" x14ac:dyDescent="0.3">
      <c r="E625" s="59"/>
      <c r="F625" s="67"/>
      <c r="H625" s="59"/>
      <c r="I625" s="64"/>
      <c r="J625" s="65"/>
      <c r="K625" s="59"/>
    </row>
    <row r="626" spans="5:11" ht="15.75" customHeight="1" x14ac:dyDescent="0.3">
      <c r="E626" s="59"/>
      <c r="F626" s="67"/>
      <c r="H626" s="59"/>
      <c r="I626" s="64"/>
      <c r="J626" s="65"/>
      <c r="K626" s="59"/>
    </row>
    <row r="627" spans="5:11" ht="15.75" customHeight="1" x14ac:dyDescent="0.3">
      <c r="E627" s="59"/>
      <c r="F627" s="67"/>
      <c r="H627" s="59"/>
      <c r="I627" s="64"/>
      <c r="J627" s="65"/>
      <c r="K627" s="59"/>
    </row>
    <row r="628" spans="5:11" ht="15.75" customHeight="1" x14ac:dyDescent="0.3">
      <c r="E628" s="59"/>
      <c r="F628" s="67"/>
      <c r="H628" s="59"/>
      <c r="I628" s="64"/>
      <c r="J628" s="65"/>
      <c r="K628" s="59"/>
    </row>
    <row r="629" spans="5:11" ht="15.75" customHeight="1" x14ac:dyDescent="0.3">
      <c r="E629" s="59"/>
      <c r="F629" s="67"/>
      <c r="H629" s="59"/>
      <c r="I629" s="64"/>
      <c r="J629" s="65"/>
      <c r="K629" s="59"/>
    </row>
    <row r="630" spans="5:11" ht="15.75" customHeight="1" x14ac:dyDescent="0.3">
      <c r="E630" s="59"/>
      <c r="F630" s="67"/>
      <c r="H630" s="59"/>
      <c r="I630" s="64"/>
      <c r="J630" s="65"/>
      <c r="K630" s="59"/>
    </row>
    <row r="631" spans="5:11" ht="15.75" customHeight="1" x14ac:dyDescent="0.3">
      <c r="E631" s="59"/>
      <c r="F631" s="67"/>
      <c r="H631" s="59"/>
      <c r="I631" s="64"/>
      <c r="J631" s="65"/>
      <c r="K631" s="59"/>
    </row>
    <row r="632" spans="5:11" ht="15.75" customHeight="1" x14ac:dyDescent="0.3">
      <c r="E632" s="59"/>
      <c r="F632" s="67"/>
      <c r="H632" s="59"/>
      <c r="I632" s="64"/>
      <c r="J632" s="65"/>
      <c r="K632" s="59"/>
    </row>
    <row r="633" spans="5:11" ht="15.75" customHeight="1" x14ac:dyDescent="0.3">
      <c r="E633" s="59"/>
      <c r="F633" s="67"/>
      <c r="H633" s="59"/>
      <c r="I633" s="64"/>
      <c r="J633" s="65"/>
      <c r="K633" s="59"/>
    </row>
    <row r="634" spans="5:11" ht="15.75" customHeight="1" x14ac:dyDescent="0.3">
      <c r="E634" s="59"/>
      <c r="F634" s="67"/>
      <c r="H634" s="59"/>
      <c r="I634" s="64"/>
      <c r="J634" s="65"/>
      <c r="K634" s="59"/>
    </row>
    <row r="635" spans="5:11" ht="15.75" customHeight="1" x14ac:dyDescent="0.3">
      <c r="E635" s="59"/>
      <c r="F635" s="67"/>
      <c r="H635" s="59"/>
      <c r="I635" s="64"/>
      <c r="J635" s="65"/>
      <c r="K635" s="59"/>
    </row>
    <row r="636" spans="5:11" ht="15.75" customHeight="1" x14ac:dyDescent="0.3">
      <c r="E636" s="59"/>
      <c r="F636" s="67"/>
      <c r="H636" s="59"/>
      <c r="I636" s="64"/>
      <c r="J636" s="65"/>
      <c r="K636" s="59"/>
    </row>
    <row r="637" spans="5:11" ht="15.75" customHeight="1" x14ac:dyDescent="0.3">
      <c r="E637" s="59"/>
      <c r="F637" s="67"/>
      <c r="H637" s="59"/>
      <c r="I637" s="64"/>
      <c r="J637" s="65"/>
      <c r="K637" s="59"/>
    </row>
    <row r="638" spans="5:11" ht="15.75" customHeight="1" x14ac:dyDescent="0.3">
      <c r="E638" s="59"/>
      <c r="F638" s="67"/>
      <c r="H638" s="59"/>
      <c r="I638" s="64"/>
      <c r="J638" s="65"/>
      <c r="K638" s="59"/>
    </row>
    <row r="639" spans="5:11" ht="15.75" customHeight="1" x14ac:dyDescent="0.3">
      <c r="E639" s="59"/>
      <c r="F639" s="67"/>
      <c r="H639" s="59"/>
      <c r="I639" s="64"/>
      <c r="J639" s="65"/>
      <c r="K639" s="59"/>
    </row>
    <row r="640" spans="5:11" ht="15.75" customHeight="1" x14ac:dyDescent="0.3">
      <c r="E640" s="59"/>
      <c r="F640" s="67"/>
      <c r="H640" s="59"/>
      <c r="I640" s="64"/>
      <c r="J640" s="65"/>
      <c r="K640" s="59"/>
    </row>
    <row r="641" spans="5:11" ht="15.75" customHeight="1" x14ac:dyDescent="0.3">
      <c r="E641" s="59"/>
      <c r="F641" s="67"/>
      <c r="H641" s="59"/>
      <c r="I641" s="64"/>
      <c r="J641" s="65"/>
      <c r="K641" s="59"/>
    </row>
    <row r="642" spans="5:11" ht="15.75" customHeight="1" x14ac:dyDescent="0.3">
      <c r="E642" s="59"/>
      <c r="F642" s="67"/>
      <c r="H642" s="59"/>
      <c r="I642" s="64"/>
      <c r="J642" s="65"/>
      <c r="K642" s="59"/>
    </row>
    <row r="643" spans="5:11" ht="15.75" customHeight="1" x14ac:dyDescent="0.3">
      <c r="E643" s="59"/>
      <c r="F643" s="67"/>
      <c r="H643" s="59"/>
      <c r="I643" s="64"/>
      <c r="J643" s="65"/>
      <c r="K643" s="59"/>
    </row>
    <row r="644" spans="5:11" ht="15.75" customHeight="1" x14ac:dyDescent="0.3">
      <c r="E644" s="59"/>
      <c r="F644" s="67"/>
      <c r="H644" s="59"/>
      <c r="I644" s="64"/>
      <c r="J644" s="65"/>
      <c r="K644" s="59"/>
    </row>
    <row r="645" spans="5:11" ht="15.75" customHeight="1" x14ac:dyDescent="0.3">
      <c r="E645" s="59"/>
      <c r="F645" s="67"/>
      <c r="H645" s="59"/>
      <c r="I645" s="64"/>
      <c r="J645" s="65"/>
      <c r="K645" s="59"/>
    </row>
    <row r="646" spans="5:11" ht="15.75" customHeight="1" x14ac:dyDescent="0.3">
      <c r="E646" s="59"/>
      <c r="F646" s="67"/>
      <c r="H646" s="59"/>
      <c r="I646" s="64"/>
      <c r="J646" s="65"/>
      <c r="K646" s="59"/>
    </row>
    <row r="647" spans="5:11" ht="15.75" customHeight="1" x14ac:dyDescent="0.3">
      <c r="E647" s="59"/>
      <c r="F647" s="67"/>
      <c r="H647" s="59"/>
      <c r="I647" s="64"/>
      <c r="J647" s="65"/>
      <c r="K647" s="59"/>
    </row>
    <row r="648" spans="5:11" ht="15.75" customHeight="1" x14ac:dyDescent="0.3">
      <c r="E648" s="59"/>
      <c r="F648" s="67"/>
      <c r="H648" s="59"/>
      <c r="I648" s="64"/>
      <c r="J648" s="65"/>
      <c r="K648" s="59"/>
    </row>
    <row r="649" spans="5:11" ht="15.75" customHeight="1" x14ac:dyDescent="0.3">
      <c r="E649" s="59"/>
      <c r="F649" s="67"/>
      <c r="H649" s="59"/>
      <c r="I649" s="64"/>
      <c r="J649" s="65"/>
      <c r="K649" s="59"/>
    </row>
    <row r="650" spans="5:11" ht="15.75" customHeight="1" x14ac:dyDescent="0.3">
      <c r="E650" s="59"/>
      <c r="F650" s="67"/>
      <c r="H650" s="59"/>
      <c r="I650" s="64"/>
      <c r="J650" s="65"/>
      <c r="K650" s="59"/>
    </row>
    <row r="651" spans="5:11" ht="15.75" customHeight="1" x14ac:dyDescent="0.3">
      <c r="E651" s="59"/>
      <c r="F651" s="67"/>
      <c r="H651" s="59"/>
      <c r="I651" s="64"/>
      <c r="J651" s="65"/>
      <c r="K651" s="59"/>
    </row>
    <row r="652" spans="5:11" ht="15.75" customHeight="1" x14ac:dyDescent="0.3">
      <c r="E652" s="59"/>
      <c r="F652" s="67"/>
      <c r="H652" s="59"/>
      <c r="I652" s="64"/>
      <c r="J652" s="65"/>
      <c r="K652" s="59"/>
    </row>
    <row r="653" spans="5:11" ht="15.75" customHeight="1" x14ac:dyDescent="0.3">
      <c r="E653" s="59"/>
      <c r="F653" s="67"/>
      <c r="H653" s="59"/>
      <c r="I653" s="64"/>
      <c r="J653" s="65"/>
      <c r="K653" s="59"/>
    </row>
    <row r="654" spans="5:11" ht="15.75" customHeight="1" x14ac:dyDescent="0.3">
      <c r="E654" s="59"/>
      <c r="F654" s="67"/>
      <c r="H654" s="59"/>
      <c r="I654" s="64"/>
      <c r="J654" s="65"/>
      <c r="K654" s="59"/>
    </row>
    <row r="655" spans="5:11" ht="15.75" customHeight="1" x14ac:dyDescent="0.3">
      <c r="E655" s="59"/>
      <c r="F655" s="67"/>
      <c r="H655" s="59"/>
      <c r="I655" s="64"/>
      <c r="J655" s="65"/>
      <c r="K655" s="59"/>
    </row>
    <row r="656" spans="5:11" ht="15.75" customHeight="1" x14ac:dyDescent="0.3">
      <c r="E656" s="59"/>
      <c r="F656" s="67"/>
      <c r="H656" s="59"/>
      <c r="I656" s="64"/>
      <c r="J656" s="65"/>
      <c r="K656" s="59"/>
    </row>
    <row r="657" spans="5:11" ht="15.75" customHeight="1" x14ac:dyDescent="0.3">
      <c r="E657" s="59"/>
      <c r="F657" s="67"/>
      <c r="H657" s="59"/>
      <c r="I657" s="64"/>
      <c r="J657" s="65"/>
      <c r="K657" s="59"/>
    </row>
    <row r="658" spans="5:11" ht="15.75" customHeight="1" x14ac:dyDescent="0.3">
      <c r="E658" s="59"/>
      <c r="F658" s="67"/>
      <c r="H658" s="59"/>
      <c r="I658" s="64"/>
      <c r="J658" s="65"/>
      <c r="K658" s="59"/>
    </row>
    <row r="659" spans="5:11" ht="15.75" customHeight="1" x14ac:dyDescent="0.3">
      <c r="E659" s="59"/>
      <c r="F659" s="67"/>
      <c r="H659" s="59"/>
      <c r="I659" s="64"/>
      <c r="J659" s="65"/>
      <c r="K659" s="59"/>
    </row>
    <row r="660" spans="5:11" ht="15.75" customHeight="1" x14ac:dyDescent="0.3">
      <c r="E660" s="59"/>
      <c r="F660" s="67"/>
      <c r="H660" s="59"/>
      <c r="I660" s="64"/>
      <c r="J660" s="65"/>
      <c r="K660" s="59"/>
    </row>
    <row r="661" spans="5:11" ht="15.75" customHeight="1" x14ac:dyDescent="0.3">
      <c r="E661" s="59"/>
      <c r="F661" s="67"/>
      <c r="H661" s="59"/>
      <c r="I661" s="64"/>
      <c r="J661" s="65"/>
      <c r="K661" s="59"/>
    </row>
    <row r="662" spans="5:11" ht="15.75" customHeight="1" x14ac:dyDescent="0.3">
      <c r="E662" s="59"/>
      <c r="F662" s="67"/>
      <c r="H662" s="59"/>
      <c r="I662" s="64"/>
      <c r="J662" s="65"/>
      <c r="K662" s="59"/>
    </row>
    <row r="663" spans="5:11" ht="15.75" customHeight="1" x14ac:dyDescent="0.3">
      <c r="E663" s="59"/>
      <c r="F663" s="67"/>
      <c r="H663" s="59"/>
      <c r="I663" s="64"/>
      <c r="J663" s="65"/>
      <c r="K663" s="59"/>
    </row>
    <row r="664" spans="5:11" ht="15.75" customHeight="1" x14ac:dyDescent="0.3">
      <c r="E664" s="59"/>
      <c r="F664" s="67"/>
      <c r="H664" s="59"/>
      <c r="I664" s="64"/>
      <c r="J664" s="65"/>
      <c r="K664" s="59"/>
    </row>
    <row r="665" spans="5:11" ht="15.75" customHeight="1" x14ac:dyDescent="0.3">
      <c r="E665" s="59"/>
      <c r="F665" s="67"/>
      <c r="H665" s="59"/>
      <c r="I665" s="64"/>
      <c r="J665" s="65"/>
      <c r="K665" s="59"/>
    </row>
    <row r="666" spans="5:11" ht="15.75" customHeight="1" x14ac:dyDescent="0.3">
      <c r="E666" s="59"/>
      <c r="F666" s="67"/>
      <c r="H666" s="59"/>
      <c r="I666" s="64"/>
      <c r="J666" s="65"/>
      <c r="K666" s="59"/>
    </row>
    <row r="667" spans="5:11" ht="15.75" customHeight="1" x14ac:dyDescent="0.3">
      <c r="E667" s="59"/>
      <c r="F667" s="67"/>
      <c r="H667" s="59"/>
      <c r="I667" s="64"/>
      <c r="J667" s="65"/>
      <c r="K667" s="59"/>
    </row>
    <row r="668" spans="5:11" ht="15.75" customHeight="1" x14ac:dyDescent="0.3">
      <c r="E668" s="59"/>
      <c r="F668" s="67"/>
      <c r="H668" s="59"/>
      <c r="I668" s="64"/>
      <c r="J668" s="65"/>
      <c r="K668" s="59"/>
    </row>
    <row r="669" spans="5:11" ht="15.75" customHeight="1" x14ac:dyDescent="0.3">
      <c r="E669" s="59"/>
      <c r="F669" s="67"/>
      <c r="H669" s="59"/>
      <c r="I669" s="64"/>
      <c r="J669" s="65"/>
      <c r="K669" s="59"/>
    </row>
    <row r="670" spans="5:11" ht="15.75" customHeight="1" x14ac:dyDescent="0.3">
      <c r="E670" s="59"/>
      <c r="F670" s="67"/>
      <c r="H670" s="59"/>
      <c r="I670" s="64"/>
      <c r="J670" s="65"/>
      <c r="K670" s="59"/>
    </row>
    <row r="671" spans="5:11" ht="15.75" customHeight="1" x14ac:dyDescent="0.3">
      <c r="E671" s="59"/>
      <c r="F671" s="67"/>
      <c r="H671" s="59"/>
      <c r="I671" s="64"/>
      <c r="J671" s="65"/>
      <c r="K671" s="59"/>
    </row>
    <row r="672" spans="5:11" ht="15.75" customHeight="1" x14ac:dyDescent="0.3">
      <c r="E672" s="59"/>
      <c r="F672" s="67"/>
      <c r="H672" s="59"/>
      <c r="I672" s="64"/>
      <c r="J672" s="65"/>
      <c r="K672" s="59"/>
    </row>
    <row r="673" spans="5:11" ht="15.75" customHeight="1" x14ac:dyDescent="0.3">
      <c r="E673" s="59"/>
      <c r="F673" s="67"/>
      <c r="H673" s="59"/>
      <c r="I673" s="64"/>
      <c r="J673" s="65"/>
      <c r="K673" s="59"/>
    </row>
    <row r="674" spans="5:11" ht="15.75" customHeight="1" x14ac:dyDescent="0.3">
      <c r="E674" s="59"/>
      <c r="F674" s="67"/>
      <c r="H674" s="59"/>
      <c r="I674" s="64"/>
      <c r="J674" s="65"/>
      <c r="K674" s="59"/>
    </row>
    <row r="675" spans="5:11" ht="15.75" customHeight="1" x14ac:dyDescent="0.3">
      <c r="E675" s="59"/>
      <c r="F675" s="67"/>
      <c r="H675" s="59"/>
      <c r="I675" s="64"/>
      <c r="J675" s="65"/>
      <c r="K675" s="59"/>
    </row>
    <row r="676" spans="5:11" ht="15.75" customHeight="1" x14ac:dyDescent="0.3">
      <c r="E676" s="59"/>
      <c r="F676" s="67"/>
      <c r="H676" s="59"/>
      <c r="I676" s="64"/>
      <c r="J676" s="65"/>
      <c r="K676" s="59"/>
    </row>
    <row r="677" spans="5:11" ht="15.75" customHeight="1" x14ac:dyDescent="0.3">
      <c r="E677" s="59"/>
      <c r="F677" s="67"/>
      <c r="H677" s="59"/>
      <c r="I677" s="64"/>
      <c r="J677" s="65"/>
      <c r="K677" s="59"/>
    </row>
    <row r="678" spans="5:11" ht="15.75" customHeight="1" x14ac:dyDescent="0.3">
      <c r="E678" s="59"/>
      <c r="F678" s="67"/>
      <c r="H678" s="59"/>
      <c r="I678" s="64"/>
      <c r="J678" s="65"/>
      <c r="K678" s="59"/>
    </row>
    <row r="679" spans="5:11" ht="15.75" customHeight="1" x14ac:dyDescent="0.3">
      <c r="E679" s="59"/>
      <c r="F679" s="67"/>
      <c r="H679" s="59"/>
      <c r="I679" s="64"/>
      <c r="J679" s="65"/>
      <c r="K679" s="59"/>
    </row>
    <row r="680" spans="5:11" ht="15.75" customHeight="1" x14ac:dyDescent="0.3">
      <c r="E680" s="59"/>
      <c r="F680" s="67"/>
      <c r="H680" s="59"/>
      <c r="I680" s="64"/>
      <c r="J680" s="65"/>
      <c r="K680" s="59"/>
    </row>
    <row r="681" spans="5:11" ht="15.75" customHeight="1" x14ac:dyDescent="0.3">
      <c r="E681" s="59"/>
      <c r="F681" s="67"/>
      <c r="H681" s="59"/>
      <c r="I681" s="64"/>
      <c r="J681" s="65"/>
      <c r="K681" s="59"/>
    </row>
    <row r="682" spans="5:11" ht="15.75" customHeight="1" x14ac:dyDescent="0.3">
      <c r="E682" s="59"/>
      <c r="F682" s="67"/>
      <c r="H682" s="59"/>
      <c r="I682" s="64"/>
      <c r="J682" s="65"/>
      <c r="K682" s="59"/>
    </row>
    <row r="683" spans="5:11" ht="15.75" customHeight="1" x14ac:dyDescent="0.3">
      <c r="E683" s="59"/>
      <c r="F683" s="67"/>
      <c r="H683" s="59"/>
      <c r="I683" s="64"/>
      <c r="J683" s="65"/>
      <c r="K683" s="59"/>
    </row>
    <row r="684" spans="5:11" ht="15.75" customHeight="1" x14ac:dyDescent="0.3">
      <c r="E684" s="59"/>
      <c r="F684" s="67"/>
      <c r="H684" s="59"/>
      <c r="I684" s="64"/>
      <c r="J684" s="65"/>
      <c r="K684" s="59"/>
    </row>
    <row r="685" spans="5:11" ht="15.75" customHeight="1" x14ac:dyDescent="0.3">
      <c r="E685" s="59"/>
      <c r="F685" s="67"/>
      <c r="H685" s="59"/>
      <c r="I685" s="64"/>
      <c r="J685" s="65"/>
      <c r="K685" s="59"/>
    </row>
    <row r="686" spans="5:11" ht="15.75" customHeight="1" x14ac:dyDescent="0.3">
      <c r="E686" s="59"/>
      <c r="F686" s="67"/>
      <c r="H686" s="59"/>
      <c r="I686" s="64"/>
      <c r="J686" s="65"/>
      <c r="K686" s="59"/>
    </row>
    <row r="687" spans="5:11" ht="15.75" customHeight="1" x14ac:dyDescent="0.3">
      <c r="E687" s="59"/>
      <c r="F687" s="67"/>
      <c r="H687" s="59"/>
      <c r="I687" s="64"/>
      <c r="J687" s="65"/>
      <c r="K687" s="59"/>
    </row>
    <row r="688" spans="5:11" ht="15.75" customHeight="1" x14ac:dyDescent="0.3">
      <c r="E688" s="59"/>
      <c r="F688" s="67"/>
      <c r="H688" s="59"/>
      <c r="I688" s="64"/>
      <c r="J688" s="65"/>
      <c r="K688" s="59"/>
    </row>
    <row r="689" spans="5:11" ht="15.75" customHeight="1" x14ac:dyDescent="0.3">
      <c r="E689" s="59"/>
      <c r="F689" s="67"/>
      <c r="H689" s="59"/>
      <c r="I689" s="64"/>
      <c r="J689" s="65"/>
      <c r="K689" s="59"/>
    </row>
    <row r="690" spans="5:11" ht="15.75" customHeight="1" x14ac:dyDescent="0.3">
      <c r="E690" s="59"/>
      <c r="F690" s="67"/>
      <c r="H690" s="59"/>
      <c r="I690" s="64"/>
      <c r="J690" s="65"/>
      <c r="K690" s="59"/>
    </row>
    <row r="691" spans="5:11" ht="15.75" customHeight="1" x14ac:dyDescent="0.3">
      <c r="E691" s="59"/>
      <c r="F691" s="67"/>
      <c r="H691" s="59"/>
      <c r="I691" s="64"/>
      <c r="J691" s="65"/>
      <c r="K691" s="59"/>
    </row>
    <row r="692" spans="5:11" ht="15.75" customHeight="1" x14ac:dyDescent="0.3">
      <c r="E692" s="59"/>
      <c r="F692" s="67"/>
      <c r="H692" s="59"/>
      <c r="I692" s="64"/>
      <c r="J692" s="65"/>
      <c r="K692" s="59"/>
    </row>
    <row r="693" spans="5:11" ht="15.75" customHeight="1" x14ac:dyDescent="0.3">
      <c r="E693" s="59"/>
      <c r="F693" s="67"/>
      <c r="H693" s="59"/>
      <c r="I693" s="64"/>
      <c r="J693" s="65"/>
      <c r="K693" s="59"/>
    </row>
    <row r="694" spans="5:11" ht="15.75" customHeight="1" x14ac:dyDescent="0.3">
      <c r="E694" s="59"/>
      <c r="F694" s="67"/>
      <c r="H694" s="59"/>
      <c r="I694" s="64"/>
      <c r="J694" s="65"/>
      <c r="K694" s="59"/>
    </row>
    <row r="695" spans="5:11" ht="15.75" customHeight="1" x14ac:dyDescent="0.3">
      <c r="E695" s="59"/>
      <c r="F695" s="67"/>
      <c r="H695" s="59"/>
      <c r="I695" s="64"/>
      <c r="J695" s="65"/>
      <c r="K695" s="59"/>
    </row>
    <row r="696" spans="5:11" ht="15.75" customHeight="1" x14ac:dyDescent="0.3">
      <c r="E696" s="59"/>
      <c r="F696" s="67"/>
      <c r="H696" s="59"/>
      <c r="I696" s="64"/>
      <c r="J696" s="65"/>
      <c r="K696" s="59"/>
    </row>
    <row r="697" spans="5:11" ht="15.75" customHeight="1" x14ac:dyDescent="0.3">
      <c r="E697" s="59"/>
      <c r="F697" s="67"/>
      <c r="H697" s="59"/>
      <c r="I697" s="64"/>
      <c r="J697" s="65"/>
      <c r="K697" s="59"/>
    </row>
    <row r="698" spans="5:11" ht="15.75" customHeight="1" x14ac:dyDescent="0.3">
      <c r="E698" s="59"/>
      <c r="F698" s="67"/>
      <c r="H698" s="59"/>
      <c r="I698" s="64"/>
      <c r="J698" s="65"/>
      <c r="K698" s="59"/>
    </row>
    <row r="699" spans="5:11" ht="15.75" customHeight="1" x14ac:dyDescent="0.3">
      <c r="E699" s="59"/>
      <c r="F699" s="67"/>
      <c r="H699" s="59"/>
      <c r="I699" s="64"/>
      <c r="J699" s="65"/>
      <c r="K699" s="59"/>
    </row>
    <row r="700" spans="5:11" ht="15.75" customHeight="1" x14ac:dyDescent="0.3">
      <c r="E700" s="59"/>
      <c r="F700" s="67"/>
      <c r="H700" s="59"/>
      <c r="I700" s="64"/>
      <c r="J700" s="65"/>
      <c r="K700" s="59"/>
    </row>
    <row r="701" spans="5:11" ht="15.75" customHeight="1" x14ac:dyDescent="0.3">
      <c r="E701" s="59"/>
      <c r="F701" s="67"/>
      <c r="H701" s="59"/>
      <c r="I701" s="64"/>
      <c r="J701" s="65"/>
      <c r="K701" s="59"/>
    </row>
    <row r="702" spans="5:11" ht="15.75" customHeight="1" x14ac:dyDescent="0.3">
      <c r="E702" s="59"/>
      <c r="F702" s="67"/>
      <c r="H702" s="59"/>
      <c r="I702" s="64"/>
      <c r="J702" s="65"/>
      <c r="K702" s="59"/>
    </row>
    <row r="703" spans="5:11" ht="15.75" customHeight="1" x14ac:dyDescent="0.3">
      <c r="E703" s="59"/>
      <c r="F703" s="67"/>
      <c r="H703" s="59"/>
      <c r="I703" s="64"/>
      <c r="J703" s="65"/>
      <c r="K703" s="59"/>
    </row>
    <row r="704" spans="5:11" ht="15.75" customHeight="1" x14ac:dyDescent="0.3">
      <c r="E704" s="59"/>
      <c r="F704" s="67"/>
      <c r="H704" s="59"/>
      <c r="I704" s="64"/>
      <c r="J704" s="65"/>
      <c r="K704" s="59"/>
    </row>
    <row r="705" spans="5:11" ht="15.75" customHeight="1" x14ac:dyDescent="0.3">
      <c r="E705" s="59"/>
      <c r="F705" s="67"/>
      <c r="H705" s="59"/>
      <c r="I705" s="64"/>
      <c r="J705" s="65"/>
      <c r="K705" s="59"/>
    </row>
    <row r="706" spans="5:11" ht="15.75" customHeight="1" x14ac:dyDescent="0.3">
      <c r="E706" s="59"/>
      <c r="F706" s="67"/>
      <c r="H706" s="59"/>
      <c r="I706" s="64"/>
      <c r="J706" s="65"/>
      <c r="K706" s="59"/>
    </row>
    <row r="707" spans="5:11" ht="15.75" customHeight="1" x14ac:dyDescent="0.3">
      <c r="E707" s="59"/>
      <c r="F707" s="67"/>
      <c r="H707" s="59"/>
      <c r="I707" s="64"/>
      <c r="J707" s="65"/>
      <c r="K707" s="59"/>
    </row>
    <row r="708" spans="5:11" ht="15.75" customHeight="1" x14ac:dyDescent="0.3">
      <c r="E708" s="59"/>
      <c r="F708" s="67"/>
      <c r="H708" s="59"/>
      <c r="I708" s="64"/>
      <c r="J708" s="65"/>
      <c r="K708" s="59"/>
    </row>
    <row r="709" spans="5:11" ht="15.75" customHeight="1" x14ac:dyDescent="0.3">
      <c r="E709" s="59"/>
      <c r="F709" s="67"/>
      <c r="H709" s="59"/>
      <c r="I709" s="64"/>
      <c r="J709" s="65"/>
      <c r="K709" s="59"/>
    </row>
    <row r="710" spans="5:11" ht="15.75" customHeight="1" x14ac:dyDescent="0.3">
      <c r="E710" s="59"/>
      <c r="F710" s="67"/>
      <c r="H710" s="59"/>
      <c r="I710" s="64"/>
      <c r="J710" s="65"/>
      <c r="K710" s="59"/>
    </row>
    <row r="711" spans="5:11" ht="15.75" customHeight="1" x14ac:dyDescent="0.3">
      <c r="E711" s="59"/>
      <c r="F711" s="67"/>
      <c r="H711" s="59"/>
      <c r="I711" s="64"/>
      <c r="J711" s="65"/>
      <c r="K711" s="59"/>
    </row>
    <row r="712" spans="5:11" ht="15.75" customHeight="1" x14ac:dyDescent="0.3">
      <c r="E712" s="59"/>
      <c r="F712" s="67"/>
      <c r="H712" s="59"/>
      <c r="I712" s="64"/>
      <c r="J712" s="65"/>
      <c r="K712" s="59"/>
    </row>
    <row r="713" spans="5:11" ht="15.75" customHeight="1" x14ac:dyDescent="0.3">
      <c r="E713" s="59"/>
      <c r="F713" s="67"/>
      <c r="H713" s="59"/>
      <c r="I713" s="64"/>
      <c r="J713" s="65"/>
      <c r="K713" s="59"/>
    </row>
    <row r="714" spans="5:11" ht="15.75" customHeight="1" x14ac:dyDescent="0.3">
      <c r="E714" s="59"/>
      <c r="F714" s="67"/>
      <c r="H714" s="59"/>
      <c r="I714" s="64"/>
      <c r="J714" s="65"/>
      <c r="K714" s="59"/>
    </row>
    <row r="715" spans="5:11" ht="15.75" customHeight="1" x14ac:dyDescent="0.3">
      <c r="E715" s="59"/>
      <c r="F715" s="67"/>
      <c r="H715" s="59"/>
      <c r="I715" s="64"/>
      <c r="J715" s="65"/>
      <c r="K715" s="59"/>
    </row>
    <row r="716" spans="5:11" ht="15.75" customHeight="1" x14ac:dyDescent="0.3">
      <c r="E716" s="59"/>
      <c r="F716" s="67"/>
      <c r="H716" s="59"/>
      <c r="I716" s="64"/>
      <c r="J716" s="65"/>
      <c r="K716" s="59"/>
    </row>
    <row r="717" spans="5:11" ht="15.75" customHeight="1" x14ac:dyDescent="0.3">
      <c r="E717" s="59"/>
      <c r="F717" s="67"/>
      <c r="H717" s="59"/>
      <c r="I717" s="64"/>
      <c r="J717" s="65"/>
      <c r="K717" s="59"/>
    </row>
    <row r="718" spans="5:11" ht="15.75" customHeight="1" x14ac:dyDescent="0.3">
      <c r="E718" s="59"/>
      <c r="F718" s="67"/>
      <c r="H718" s="59"/>
      <c r="I718" s="64"/>
      <c r="J718" s="65"/>
      <c r="K718" s="59"/>
    </row>
    <row r="719" spans="5:11" ht="15.75" customHeight="1" x14ac:dyDescent="0.3">
      <c r="E719" s="59"/>
      <c r="F719" s="67"/>
      <c r="H719" s="59"/>
      <c r="I719" s="64"/>
      <c r="J719" s="65"/>
      <c r="K719" s="59"/>
    </row>
    <row r="720" spans="5:11" ht="15.75" customHeight="1" x14ac:dyDescent="0.3">
      <c r="E720" s="59"/>
      <c r="F720" s="67"/>
      <c r="H720" s="59"/>
      <c r="I720" s="64"/>
      <c r="J720" s="65"/>
      <c r="K720" s="59"/>
    </row>
    <row r="721" spans="5:11" ht="15.75" customHeight="1" x14ac:dyDescent="0.3">
      <c r="E721" s="59"/>
      <c r="F721" s="67"/>
      <c r="H721" s="59"/>
      <c r="I721" s="64"/>
      <c r="J721" s="65"/>
      <c r="K721" s="59"/>
    </row>
    <row r="722" spans="5:11" ht="15.75" customHeight="1" x14ac:dyDescent="0.3">
      <c r="E722" s="59"/>
      <c r="F722" s="67"/>
      <c r="H722" s="59"/>
      <c r="I722" s="64"/>
      <c r="J722" s="65"/>
      <c r="K722" s="59"/>
    </row>
    <row r="723" spans="5:11" ht="15.75" customHeight="1" x14ac:dyDescent="0.3">
      <c r="E723" s="59"/>
      <c r="F723" s="67"/>
      <c r="H723" s="59"/>
      <c r="I723" s="64"/>
      <c r="J723" s="65"/>
      <c r="K723" s="59"/>
    </row>
    <row r="724" spans="5:11" ht="15.75" customHeight="1" x14ac:dyDescent="0.3">
      <c r="E724" s="59"/>
      <c r="F724" s="67"/>
      <c r="H724" s="59"/>
      <c r="I724" s="64"/>
      <c r="J724" s="65"/>
      <c r="K724" s="59"/>
    </row>
    <row r="725" spans="5:11" ht="15.75" customHeight="1" x14ac:dyDescent="0.3">
      <c r="E725" s="59"/>
      <c r="F725" s="67"/>
      <c r="H725" s="59"/>
      <c r="I725" s="64"/>
      <c r="J725" s="65"/>
      <c r="K725" s="59"/>
    </row>
    <row r="726" spans="5:11" ht="15.75" customHeight="1" x14ac:dyDescent="0.3">
      <c r="E726" s="59"/>
      <c r="F726" s="67"/>
      <c r="H726" s="59"/>
      <c r="I726" s="64"/>
      <c r="J726" s="65"/>
      <c r="K726" s="59"/>
    </row>
    <row r="727" spans="5:11" ht="15.75" customHeight="1" x14ac:dyDescent="0.3">
      <c r="E727" s="59"/>
      <c r="F727" s="67"/>
      <c r="H727" s="59"/>
      <c r="I727" s="64"/>
      <c r="J727" s="65"/>
      <c r="K727" s="59"/>
    </row>
    <row r="728" spans="5:11" ht="15.75" customHeight="1" x14ac:dyDescent="0.3">
      <c r="E728" s="59"/>
      <c r="F728" s="67"/>
      <c r="H728" s="59"/>
      <c r="I728" s="64"/>
      <c r="J728" s="65"/>
      <c r="K728" s="59"/>
    </row>
    <row r="729" spans="5:11" ht="15.75" customHeight="1" x14ac:dyDescent="0.3">
      <c r="E729" s="59"/>
      <c r="F729" s="67"/>
      <c r="H729" s="59"/>
      <c r="I729" s="64"/>
      <c r="J729" s="65"/>
      <c r="K729" s="59"/>
    </row>
    <row r="730" spans="5:11" ht="15.75" customHeight="1" x14ac:dyDescent="0.3">
      <c r="E730" s="59"/>
      <c r="F730" s="67"/>
      <c r="H730" s="59"/>
      <c r="I730" s="64"/>
      <c r="J730" s="65"/>
      <c r="K730" s="59"/>
    </row>
    <row r="731" spans="5:11" ht="15.75" customHeight="1" x14ac:dyDescent="0.3">
      <c r="E731" s="59"/>
      <c r="F731" s="67"/>
      <c r="H731" s="59"/>
      <c r="I731" s="64"/>
      <c r="J731" s="65"/>
      <c r="K731" s="59"/>
    </row>
    <row r="732" spans="5:11" ht="15.75" customHeight="1" x14ac:dyDescent="0.3">
      <c r="E732" s="59"/>
      <c r="F732" s="67"/>
      <c r="H732" s="59"/>
      <c r="I732" s="64"/>
      <c r="J732" s="65"/>
      <c r="K732" s="59"/>
    </row>
    <row r="733" spans="5:11" ht="15.75" customHeight="1" x14ac:dyDescent="0.3">
      <c r="E733" s="59"/>
      <c r="F733" s="67"/>
      <c r="H733" s="59"/>
      <c r="I733" s="64"/>
      <c r="J733" s="65"/>
      <c r="K733" s="59"/>
    </row>
    <row r="734" spans="5:11" ht="15.75" customHeight="1" x14ac:dyDescent="0.3">
      <c r="E734" s="59"/>
      <c r="F734" s="67"/>
      <c r="H734" s="59"/>
      <c r="I734" s="64"/>
      <c r="J734" s="65"/>
      <c r="K734" s="59"/>
    </row>
    <row r="735" spans="5:11" ht="15.75" customHeight="1" x14ac:dyDescent="0.3">
      <c r="E735" s="59"/>
      <c r="F735" s="67"/>
      <c r="H735" s="59"/>
      <c r="I735" s="64"/>
      <c r="J735" s="65"/>
      <c r="K735" s="59"/>
    </row>
    <row r="736" spans="5:11" ht="15.75" customHeight="1" x14ac:dyDescent="0.3">
      <c r="E736" s="59"/>
      <c r="F736" s="67"/>
      <c r="H736" s="59"/>
      <c r="I736" s="64"/>
      <c r="J736" s="65"/>
      <c r="K736" s="59"/>
    </row>
    <row r="737" spans="5:11" ht="15.75" customHeight="1" x14ac:dyDescent="0.3">
      <c r="E737" s="59"/>
      <c r="F737" s="67"/>
      <c r="H737" s="59"/>
      <c r="I737" s="64"/>
      <c r="J737" s="65"/>
      <c r="K737" s="59"/>
    </row>
    <row r="738" spans="5:11" ht="15.75" customHeight="1" x14ac:dyDescent="0.3">
      <c r="E738" s="59"/>
      <c r="F738" s="67"/>
      <c r="H738" s="59"/>
      <c r="I738" s="64"/>
      <c r="J738" s="65"/>
      <c r="K738" s="59"/>
    </row>
    <row r="739" spans="5:11" ht="15.75" customHeight="1" x14ac:dyDescent="0.3">
      <c r="E739" s="59"/>
      <c r="F739" s="67"/>
      <c r="H739" s="59"/>
      <c r="I739" s="64"/>
      <c r="J739" s="65"/>
      <c r="K739" s="59"/>
    </row>
    <row r="740" spans="5:11" ht="15.75" customHeight="1" x14ac:dyDescent="0.3">
      <c r="E740" s="59"/>
      <c r="F740" s="67"/>
      <c r="H740" s="59"/>
      <c r="I740" s="64"/>
      <c r="J740" s="65"/>
      <c r="K740" s="59"/>
    </row>
    <row r="741" spans="5:11" ht="15.75" customHeight="1" x14ac:dyDescent="0.3">
      <c r="E741" s="59"/>
      <c r="F741" s="67"/>
      <c r="H741" s="59"/>
      <c r="I741" s="64"/>
      <c r="J741" s="65"/>
      <c r="K741" s="59"/>
    </row>
    <row r="742" spans="5:11" ht="15.75" customHeight="1" x14ac:dyDescent="0.3">
      <c r="E742" s="59"/>
      <c r="F742" s="67"/>
      <c r="H742" s="59"/>
      <c r="I742" s="64"/>
      <c r="J742" s="65"/>
      <c r="K742" s="59"/>
    </row>
    <row r="743" spans="5:11" ht="15.75" customHeight="1" x14ac:dyDescent="0.3">
      <c r="E743" s="59"/>
      <c r="F743" s="67"/>
      <c r="H743" s="59"/>
      <c r="I743" s="64"/>
      <c r="J743" s="65"/>
      <c r="K743" s="59"/>
    </row>
    <row r="744" spans="5:11" ht="15.75" customHeight="1" x14ac:dyDescent="0.3">
      <c r="E744" s="59"/>
      <c r="F744" s="67"/>
      <c r="H744" s="59"/>
      <c r="I744" s="64"/>
      <c r="J744" s="65"/>
      <c r="K744" s="59"/>
    </row>
    <row r="745" spans="5:11" ht="15.75" customHeight="1" x14ac:dyDescent="0.3">
      <c r="E745" s="59"/>
      <c r="F745" s="67"/>
      <c r="H745" s="59"/>
      <c r="I745" s="64"/>
      <c r="J745" s="65"/>
      <c r="K745" s="59"/>
    </row>
    <row r="746" spans="5:11" ht="15.75" customHeight="1" x14ac:dyDescent="0.3">
      <c r="E746" s="59"/>
      <c r="F746" s="67"/>
      <c r="H746" s="59"/>
      <c r="I746" s="64"/>
      <c r="J746" s="65"/>
      <c r="K746" s="59"/>
    </row>
    <row r="747" spans="5:11" ht="15.75" customHeight="1" x14ac:dyDescent="0.3">
      <c r="E747" s="59"/>
      <c r="F747" s="67"/>
      <c r="H747" s="59"/>
      <c r="I747" s="64"/>
      <c r="J747" s="65"/>
      <c r="K747" s="59"/>
    </row>
    <row r="748" spans="5:11" ht="15.75" customHeight="1" x14ac:dyDescent="0.3">
      <c r="E748" s="59"/>
      <c r="F748" s="67"/>
      <c r="H748" s="59"/>
      <c r="I748" s="64"/>
      <c r="J748" s="65"/>
      <c r="K748" s="59"/>
    </row>
    <row r="749" spans="5:11" ht="15.75" customHeight="1" x14ac:dyDescent="0.3">
      <c r="E749" s="59"/>
      <c r="F749" s="67"/>
      <c r="H749" s="59"/>
      <c r="I749" s="64"/>
      <c r="J749" s="65"/>
      <c r="K749" s="59"/>
    </row>
    <row r="750" spans="5:11" ht="15.75" customHeight="1" x14ac:dyDescent="0.3">
      <c r="E750" s="59"/>
      <c r="F750" s="67"/>
      <c r="H750" s="59"/>
      <c r="I750" s="64"/>
      <c r="J750" s="65"/>
      <c r="K750" s="59"/>
    </row>
    <row r="751" spans="5:11" ht="15.75" customHeight="1" x14ac:dyDescent="0.3">
      <c r="E751" s="59"/>
      <c r="F751" s="67"/>
      <c r="H751" s="59"/>
      <c r="I751" s="64"/>
      <c r="J751" s="65"/>
      <c r="K751" s="59"/>
    </row>
    <row r="752" spans="5:11" ht="15.75" customHeight="1" x14ac:dyDescent="0.3">
      <c r="E752" s="59"/>
      <c r="F752" s="67"/>
      <c r="H752" s="59"/>
      <c r="I752" s="64"/>
      <c r="J752" s="65"/>
      <c r="K752" s="59"/>
    </row>
    <row r="753" spans="5:11" ht="15.75" customHeight="1" x14ac:dyDescent="0.3">
      <c r="E753" s="59"/>
      <c r="F753" s="67"/>
      <c r="H753" s="59"/>
      <c r="I753" s="64"/>
      <c r="J753" s="65"/>
      <c r="K753" s="59"/>
    </row>
    <row r="754" spans="5:11" ht="15.75" customHeight="1" x14ac:dyDescent="0.3">
      <c r="E754" s="59"/>
      <c r="F754" s="67"/>
      <c r="H754" s="59"/>
      <c r="I754" s="64"/>
      <c r="J754" s="65"/>
      <c r="K754" s="59"/>
    </row>
    <row r="755" spans="5:11" ht="15.75" customHeight="1" x14ac:dyDescent="0.3">
      <c r="E755" s="59"/>
      <c r="F755" s="67"/>
      <c r="H755" s="59"/>
      <c r="I755" s="64"/>
      <c r="J755" s="65"/>
      <c r="K755" s="59"/>
    </row>
    <row r="756" spans="5:11" ht="15.75" customHeight="1" x14ac:dyDescent="0.3">
      <c r="E756" s="59"/>
      <c r="F756" s="67"/>
      <c r="H756" s="59"/>
      <c r="I756" s="64"/>
      <c r="J756" s="65"/>
      <c r="K756" s="59"/>
    </row>
    <row r="757" spans="5:11" ht="15.75" customHeight="1" x14ac:dyDescent="0.3">
      <c r="E757" s="59"/>
      <c r="F757" s="67"/>
      <c r="H757" s="59"/>
      <c r="I757" s="64"/>
      <c r="J757" s="65"/>
      <c r="K757" s="59"/>
    </row>
    <row r="758" spans="5:11" ht="15.75" customHeight="1" x14ac:dyDescent="0.3">
      <c r="E758" s="59"/>
      <c r="F758" s="67"/>
      <c r="H758" s="59"/>
      <c r="I758" s="64"/>
      <c r="J758" s="65"/>
      <c r="K758" s="59"/>
    </row>
    <row r="759" spans="5:11" ht="15.75" customHeight="1" x14ac:dyDescent="0.3">
      <c r="E759" s="59"/>
      <c r="F759" s="67"/>
      <c r="H759" s="59"/>
      <c r="I759" s="64"/>
      <c r="J759" s="65"/>
      <c r="K759" s="59"/>
    </row>
    <row r="760" spans="5:11" ht="15.75" customHeight="1" x14ac:dyDescent="0.3">
      <c r="E760" s="59"/>
      <c r="F760" s="67"/>
      <c r="H760" s="59"/>
      <c r="I760" s="64"/>
      <c r="J760" s="65"/>
      <c r="K760" s="59"/>
    </row>
    <row r="761" spans="5:11" ht="15.75" customHeight="1" x14ac:dyDescent="0.3">
      <c r="E761" s="59"/>
      <c r="F761" s="67"/>
      <c r="H761" s="59"/>
      <c r="I761" s="64"/>
      <c r="J761" s="65"/>
      <c r="K761" s="59"/>
    </row>
    <row r="762" spans="5:11" ht="15.75" customHeight="1" x14ac:dyDescent="0.3">
      <c r="E762" s="59"/>
      <c r="F762" s="67"/>
      <c r="H762" s="59"/>
      <c r="I762" s="64"/>
      <c r="J762" s="65"/>
      <c r="K762" s="59"/>
    </row>
    <row r="763" spans="5:11" ht="15.75" customHeight="1" x14ac:dyDescent="0.3">
      <c r="E763" s="59"/>
      <c r="F763" s="67"/>
      <c r="H763" s="59"/>
      <c r="I763" s="64"/>
      <c r="J763" s="65"/>
      <c r="K763" s="59"/>
    </row>
    <row r="764" spans="5:11" ht="15.75" customHeight="1" x14ac:dyDescent="0.3">
      <c r="E764" s="59"/>
      <c r="F764" s="67"/>
      <c r="H764" s="59"/>
      <c r="I764" s="64"/>
      <c r="J764" s="65"/>
      <c r="K764" s="59"/>
    </row>
    <row r="765" spans="5:11" ht="15.75" customHeight="1" x14ac:dyDescent="0.3">
      <c r="E765" s="59"/>
      <c r="F765" s="67"/>
      <c r="H765" s="59"/>
      <c r="I765" s="64"/>
      <c r="J765" s="65"/>
      <c r="K765" s="59"/>
    </row>
    <row r="766" spans="5:11" ht="15.75" customHeight="1" x14ac:dyDescent="0.3">
      <c r="E766" s="59"/>
      <c r="F766" s="67"/>
      <c r="H766" s="59"/>
      <c r="I766" s="64"/>
      <c r="J766" s="65"/>
      <c r="K766" s="59"/>
    </row>
    <row r="767" spans="5:11" ht="15.75" customHeight="1" x14ac:dyDescent="0.3">
      <c r="E767" s="59"/>
      <c r="F767" s="67"/>
      <c r="H767" s="59"/>
      <c r="I767" s="64"/>
      <c r="J767" s="65"/>
      <c r="K767" s="59"/>
    </row>
    <row r="768" spans="5:11" ht="15.75" customHeight="1" x14ac:dyDescent="0.3">
      <c r="E768" s="59"/>
      <c r="F768" s="67"/>
      <c r="H768" s="59"/>
      <c r="I768" s="64"/>
      <c r="J768" s="65"/>
      <c r="K768" s="59"/>
    </row>
    <row r="769" spans="5:11" ht="15.75" customHeight="1" x14ac:dyDescent="0.3">
      <c r="E769" s="59"/>
      <c r="F769" s="67"/>
      <c r="H769" s="59"/>
      <c r="I769" s="64"/>
      <c r="J769" s="65"/>
      <c r="K769" s="59"/>
    </row>
    <row r="770" spans="5:11" ht="15.75" customHeight="1" x14ac:dyDescent="0.3">
      <c r="E770" s="59"/>
      <c r="F770" s="67"/>
      <c r="H770" s="59"/>
      <c r="I770" s="64"/>
      <c r="J770" s="65"/>
      <c r="K770" s="59"/>
    </row>
    <row r="771" spans="5:11" ht="15.75" customHeight="1" x14ac:dyDescent="0.3">
      <c r="E771" s="59"/>
      <c r="F771" s="67"/>
      <c r="H771" s="59"/>
      <c r="I771" s="64"/>
      <c r="J771" s="65"/>
      <c r="K771" s="59"/>
    </row>
    <row r="772" spans="5:11" ht="15.75" customHeight="1" x14ac:dyDescent="0.3">
      <c r="E772" s="59"/>
      <c r="F772" s="67"/>
      <c r="H772" s="59"/>
      <c r="I772" s="64"/>
      <c r="J772" s="65"/>
      <c r="K772" s="59"/>
    </row>
    <row r="773" spans="5:11" ht="15.75" customHeight="1" x14ac:dyDescent="0.3">
      <c r="E773" s="59"/>
      <c r="F773" s="67"/>
      <c r="H773" s="59"/>
      <c r="I773" s="64"/>
      <c r="J773" s="65"/>
      <c r="K773" s="59"/>
    </row>
    <row r="774" spans="5:11" ht="15.75" customHeight="1" x14ac:dyDescent="0.3">
      <c r="E774" s="59"/>
      <c r="F774" s="67"/>
      <c r="H774" s="59"/>
      <c r="I774" s="64"/>
      <c r="J774" s="65"/>
      <c r="K774" s="59"/>
    </row>
    <row r="775" spans="5:11" ht="15.75" customHeight="1" x14ac:dyDescent="0.3">
      <c r="E775" s="59"/>
      <c r="F775" s="67"/>
      <c r="H775" s="59"/>
      <c r="I775" s="64"/>
      <c r="J775" s="65"/>
      <c r="K775" s="59"/>
    </row>
    <row r="776" spans="5:11" ht="15.75" customHeight="1" x14ac:dyDescent="0.3">
      <c r="E776" s="59"/>
      <c r="F776" s="67"/>
      <c r="H776" s="59"/>
      <c r="I776" s="64"/>
      <c r="J776" s="65"/>
      <c r="K776" s="59"/>
    </row>
    <row r="777" spans="5:11" ht="15.75" customHeight="1" x14ac:dyDescent="0.3">
      <c r="E777" s="59"/>
      <c r="F777" s="67"/>
      <c r="H777" s="59"/>
      <c r="I777" s="64"/>
      <c r="J777" s="65"/>
      <c r="K777" s="59"/>
    </row>
    <row r="778" spans="5:11" ht="15.75" customHeight="1" x14ac:dyDescent="0.3">
      <c r="E778" s="59"/>
      <c r="F778" s="67"/>
      <c r="H778" s="59"/>
      <c r="I778" s="64"/>
      <c r="J778" s="65"/>
      <c r="K778" s="59"/>
    </row>
    <row r="779" spans="5:11" ht="15.75" customHeight="1" x14ac:dyDescent="0.3">
      <c r="E779" s="59"/>
      <c r="F779" s="67"/>
      <c r="H779" s="59"/>
      <c r="I779" s="64"/>
      <c r="J779" s="65"/>
      <c r="K779" s="59"/>
    </row>
    <row r="780" spans="5:11" ht="15.75" customHeight="1" x14ac:dyDescent="0.3">
      <c r="E780" s="59"/>
      <c r="F780" s="67"/>
      <c r="H780" s="59"/>
      <c r="I780" s="64"/>
      <c r="J780" s="65"/>
      <c r="K780" s="59"/>
    </row>
    <row r="781" spans="5:11" ht="15.75" customHeight="1" x14ac:dyDescent="0.3">
      <c r="E781" s="59"/>
      <c r="F781" s="67"/>
      <c r="H781" s="59"/>
      <c r="I781" s="64"/>
      <c r="J781" s="65"/>
      <c r="K781" s="59"/>
    </row>
    <row r="782" spans="5:11" ht="15.75" customHeight="1" x14ac:dyDescent="0.3">
      <c r="E782" s="59"/>
      <c r="F782" s="67"/>
      <c r="H782" s="59"/>
      <c r="I782" s="64"/>
      <c r="J782" s="65"/>
      <c r="K782" s="59"/>
    </row>
    <row r="783" spans="5:11" ht="15.75" customHeight="1" x14ac:dyDescent="0.3">
      <c r="E783" s="59"/>
      <c r="F783" s="67"/>
      <c r="H783" s="59"/>
      <c r="I783" s="64"/>
      <c r="J783" s="65"/>
      <c r="K783" s="59"/>
    </row>
    <row r="784" spans="5:11" ht="15.75" customHeight="1" x14ac:dyDescent="0.3">
      <c r="E784" s="59"/>
      <c r="F784" s="67"/>
      <c r="H784" s="59"/>
      <c r="I784" s="64"/>
      <c r="J784" s="65"/>
      <c r="K784" s="59"/>
    </row>
    <row r="785" spans="5:11" ht="15.75" customHeight="1" x14ac:dyDescent="0.3">
      <c r="E785" s="59"/>
      <c r="F785" s="67"/>
      <c r="H785" s="59"/>
      <c r="I785" s="64"/>
      <c r="J785" s="65"/>
      <c r="K785" s="59"/>
    </row>
    <row r="786" spans="5:11" ht="15.75" customHeight="1" x14ac:dyDescent="0.3">
      <c r="E786" s="59"/>
      <c r="F786" s="67"/>
      <c r="H786" s="59"/>
      <c r="I786" s="64"/>
      <c r="J786" s="65"/>
      <c r="K786" s="59"/>
    </row>
    <row r="787" spans="5:11" ht="15.75" customHeight="1" x14ac:dyDescent="0.3">
      <c r="E787" s="59"/>
      <c r="F787" s="67"/>
      <c r="H787" s="59"/>
      <c r="I787" s="64"/>
      <c r="J787" s="65"/>
      <c r="K787" s="59"/>
    </row>
    <row r="788" spans="5:11" ht="15.75" customHeight="1" x14ac:dyDescent="0.3">
      <c r="E788" s="59"/>
      <c r="F788" s="67"/>
      <c r="H788" s="59"/>
      <c r="I788" s="64"/>
      <c r="J788" s="65"/>
      <c r="K788" s="59"/>
    </row>
    <row r="789" spans="5:11" ht="15.75" customHeight="1" x14ac:dyDescent="0.3">
      <c r="E789" s="59"/>
      <c r="F789" s="67"/>
      <c r="H789" s="59"/>
      <c r="I789" s="64"/>
      <c r="J789" s="65"/>
      <c r="K789" s="59"/>
    </row>
    <row r="790" spans="5:11" ht="15.75" customHeight="1" x14ac:dyDescent="0.3">
      <c r="E790" s="59"/>
      <c r="F790" s="67"/>
      <c r="H790" s="59"/>
      <c r="I790" s="64"/>
      <c r="J790" s="65"/>
      <c r="K790" s="59"/>
    </row>
    <row r="791" spans="5:11" ht="15.75" customHeight="1" x14ac:dyDescent="0.3">
      <c r="E791" s="59"/>
      <c r="F791" s="67"/>
      <c r="H791" s="59"/>
      <c r="I791" s="64"/>
      <c r="J791" s="65"/>
      <c r="K791" s="59"/>
    </row>
    <row r="792" spans="5:11" ht="15.75" customHeight="1" x14ac:dyDescent="0.3">
      <c r="E792" s="59"/>
      <c r="F792" s="67"/>
      <c r="H792" s="59"/>
      <c r="I792" s="64"/>
      <c r="J792" s="65"/>
      <c r="K792" s="59"/>
    </row>
    <row r="793" spans="5:11" ht="15.75" customHeight="1" x14ac:dyDescent="0.3">
      <c r="E793" s="59"/>
      <c r="F793" s="67"/>
      <c r="H793" s="59"/>
      <c r="I793" s="64"/>
      <c r="J793" s="65"/>
      <c r="K793" s="59"/>
    </row>
    <row r="794" spans="5:11" ht="15.75" customHeight="1" x14ac:dyDescent="0.3">
      <c r="E794" s="59"/>
      <c r="F794" s="67"/>
      <c r="H794" s="59"/>
      <c r="I794" s="64"/>
      <c r="J794" s="65"/>
      <c r="K794" s="59"/>
    </row>
    <row r="795" spans="5:11" ht="15.75" customHeight="1" x14ac:dyDescent="0.3">
      <c r="E795" s="59"/>
      <c r="F795" s="67"/>
      <c r="H795" s="59"/>
      <c r="I795" s="64"/>
      <c r="J795" s="65"/>
      <c r="K795" s="59"/>
    </row>
    <row r="796" spans="5:11" ht="15.75" customHeight="1" x14ac:dyDescent="0.3">
      <c r="E796" s="59"/>
      <c r="F796" s="67"/>
      <c r="H796" s="59"/>
      <c r="I796" s="64"/>
      <c r="J796" s="65"/>
      <c r="K796" s="59"/>
    </row>
    <row r="797" spans="5:11" ht="15.75" customHeight="1" x14ac:dyDescent="0.3">
      <c r="E797" s="59"/>
      <c r="F797" s="67"/>
      <c r="H797" s="59"/>
      <c r="I797" s="64"/>
      <c r="J797" s="65"/>
      <c r="K797" s="59"/>
    </row>
    <row r="798" spans="5:11" ht="15.75" customHeight="1" x14ac:dyDescent="0.3">
      <c r="E798" s="59"/>
      <c r="F798" s="67"/>
      <c r="H798" s="59"/>
      <c r="I798" s="64"/>
      <c r="J798" s="65"/>
      <c r="K798" s="59"/>
    </row>
    <row r="799" spans="5:11" ht="15.75" customHeight="1" x14ac:dyDescent="0.3">
      <c r="E799" s="59"/>
      <c r="F799" s="67"/>
      <c r="H799" s="59"/>
      <c r="I799" s="64"/>
      <c r="J799" s="65"/>
      <c r="K799" s="59"/>
    </row>
    <row r="800" spans="5:11" ht="15.75" customHeight="1" x14ac:dyDescent="0.3">
      <c r="E800" s="59"/>
      <c r="F800" s="67"/>
      <c r="H800" s="59"/>
      <c r="I800" s="64"/>
      <c r="J800" s="65"/>
      <c r="K800" s="59"/>
    </row>
    <row r="801" spans="5:11" ht="15.75" customHeight="1" x14ac:dyDescent="0.3">
      <c r="E801" s="59"/>
      <c r="F801" s="67"/>
      <c r="H801" s="59"/>
      <c r="I801" s="64"/>
      <c r="J801" s="65"/>
      <c r="K801" s="59"/>
    </row>
    <row r="802" spans="5:11" ht="15.75" customHeight="1" x14ac:dyDescent="0.3">
      <c r="E802" s="59"/>
      <c r="F802" s="67"/>
      <c r="H802" s="59"/>
      <c r="I802" s="64"/>
      <c r="J802" s="65"/>
      <c r="K802" s="59"/>
    </row>
    <row r="803" spans="5:11" ht="15.75" customHeight="1" x14ac:dyDescent="0.3">
      <c r="E803" s="59"/>
      <c r="F803" s="67"/>
      <c r="H803" s="59"/>
      <c r="I803" s="64"/>
      <c r="J803" s="65"/>
      <c r="K803" s="59"/>
    </row>
    <row r="804" spans="5:11" ht="15.75" customHeight="1" x14ac:dyDescent="0.3">
      <c r="E804" s="59"/>
      <c r="F804" s="67"/>
      <c r="H804" s="59"/>
      <c r="I804" s="64"/>
      <c r="J804" s="65"/>
      <c r="K804" s="59"/>
    </row>
    <row r="805" spans="5:11" ht="15.75" customHeight="1" x14ac:dyDescent="0.3">
      <c r="E805" s="59"/>
      <c r="F805" s="67"/>
      <c r="H805" s="59"/>
      <c r="I805" s="64"/>
      <c r="J805" s="65"/>
      <c r="K805" s="59"/>
    </row>
    <row r="806" spans="5:11" ht="15.75" customHeight="1" x14ac:dyDescent="0.3">
      <c r="E806" s="59"/>
      <c r="F806" s="67"/>
      <c r="H806" s="59"/>
      <c r="I806" s="64"/>
      <c r="J806" s="65"/>
      <c r="K806" s="59"/>
    </row>
    <row r="807" spans="5:11" ht="15.75" customHeight="1" x14ac:dyDescent="0.3">
      <c r="E807" s="59"/>
      <c r="F807" s="67"/>
      <c r="H807" s="59"/>
      <c r="I807" s="64"/>
      <c r="J807" s="65"/>
      <c r="K807" s="59"/>
    </row>
    <row r="808" spans="5:11" ht="15.75" customHeight="1" x14ac:dyDescent="0.3">
      <c r="E808" s="59"/>
      <c r="F808" s="67"/>
      <c r="H808" s="59"/>
      <c r="I808" s="64"/>
      <c r="J808" s="65"/>
      <c r="K808" s="59"/>
    </row>
    <row r="809" spans="5:11" ht="15.75" customHeight="1" x14ac:dyDescent="0.3">
      <c r="E809" s="59"/>
      <c r="F809" s="67"/>
      <c r="H809" s="59"/>
      <c r="I809" s="64"/>
      <c r="J809" s="65"/>
      <c r="K809" s="59"/>
    </row>
    <row r="810" spans="5:11" ht="15.75" customHeight="1" x14ac:dyDescent="0.3">
      <c r="E810" s="59"/>
      <c r="F810" s="67"/>
      <c r="H810" s="59"/>
      <c r="I810" s="64"/>
      <c r="J810" s="65"/>
      <c r="K810" s="59"/>
    </row>
    <row r="811" spans="5:11" ht="15.75" customHeight="1" x14ac:dyDescent="0.3">
      <c r="E811" s="59"/>
      <c r="F811" s="67"/>
      <c r="H811" s="59"/>
      <c r="I811" s="64"/>
      <c r="J811" s="65"/>
      <c r="K811" s="59"/>
    </row>
    <row r="812" spans="5:11" ht="15.75" customHeight="1" x14ac:dyDescent="0.3">
      <c r="E812" s="59"/>
      <c r="F812" s="67"/>
      <c r="H812" s="59"/>
      <c r="I812" s="64"/>
      <c r="J812" s="65"/>
      <c r="K812" s="59"/>
    </row>
    <row r="813" spans="5:11" ht="15.75" customHeight="1" x14ac:dyDescent="0.3">
      <c r="E813" s="59"/>
      <c r="F813" s="67"/>
      <c r="H813" s="59"/>
      <c r="I813" s="64"/>
      <c r="J813" s="65"/>
      <c r="K813" s="59"/>
    </row>
    <row r="814" spans="5:11" ht="15.75" customHeight="1" x14ac:dyDescent="0.3">
      <c r="E814" s="59"/>
      <c r="F814" s="67"/>
      <c r="H814" s="59"/>
      <c r="I814" s="64"/>
      <c r="J814" s="65"/>
      <c r="K814" s="59"/>
    </row>
    <row r="815" spans="5:11" ht="15.75" customHeight="1" x14ac:dyDescent="0.3">
      <c r="E815" s="59"/>
      <c r="F815" s="67"/>
      <c r="H815" s="59"/>
      <c r="I815" s="64"/>
      <c r="J815" s="65"/>
      <c r="K815" s="59"/>
    </row>
    <row r="816" spans="5:11" ht="15.75" customHeight="1" x14ac:dyDescent="0.3">
      <c r="E816" s="59"/>
      <c r="F816" s="67"/>
      <c r="H816" s="59"/>
      <c r="I816" s="64"/>
      <c r="J816" s="65"/>
      <c r="K816" s="59"/>
    </row>
    <row r="817" spans="5:11" ht="15.75" customHeight="1" x14ac:dyDescent="0.3">
      <c r="E817" s="59"/>
      <c r="F817" s="67"/>
      <c r="H817" s="59"/>
      <c r="I817" s="64"/>
      <c r="J817" s="65"/>
      <c r="K817" s="59"/>
    </row>
    <row r="818" spans="5:11" ht="15.75" customHeight="1" x14ac:dyDescent="0.3">
      <c r="E818" s="59"/>
      <c r="F818" s="67"/>
      <c r="H818" s="59"/>
      <c r="I818" s="64"/>
      <c r="J818" s="65"/>
      <c r="K818" s="59"/>
    </row>
    <row r="819" spans="5:11" ht="15.75" customHeight="1" x14ac:dyDescent="0.3">
      <c r="E819" s="59"/>
      <c r="F819" s="67"/>
      <c r="H819" s="59"/>
      <c r="I819" s="64"/>
      <c r="J819" s="65"/>
      <c r="K819" s="59"/>
    </row>
    <row r="820" spans="5:11" ht="15.75" customHeight="1" x14ac:dyDescent="0.3">
      <c r="E820" s="59"/>
      <c r="F820" s="67"/>
      <c r="H820" s="59"/>
      <c r="I820" s="64"/>
      <c r="J820" s="65"/>
      <c r="K820" s="59"/>
    </row>
    <row r="821" spans="5:11" ht="15.75" customHeight="1" x14ac:dyDescent="0.3">
      <c r="E821" s="59"/>
      <c r="F821" s="67"/>
      <c r="H821" s="59"/>
      <c r="I821" s="64"/>
      <c r="J821" s="65"/>
      <c r="K821" s="59"/>
    </row>
    <row r="822" spans="5:11" ht="15.75" customHeight="1" x14ac:dyDescent="0.3">
      <c r="E822" s="59"/>
      <c r="F822" s="67"/>
      <c r="H822" s="59"/>
      <c r="I822" s="64"/>
      <c r="J822" s="65"/>
      <c r="K822" s="59"/>
    </row>
    <row r="823" spans="5:11" ht="15.75" customHeight="1" x14ac:dyDescent="0.3">
      <c r="E823" s="59"/>
      <c r="F823" s="67"/>
      <c r="H823" s="59"/>
      <c r="I823" s="64"/>
      <c r="J823" s="65"/>
      <c r="K823" s="59"/>
    </row>
    <row r="824" spans="5:11" ht="15.75" customHeight="1" x14ac:dyDescent="0.3">
      <c r="E824" s="59"/>
      <c r="F824" s="67"/>
      <c r="H824" s="59"/>
      <c r="I824" s="64"/>
      <c r="J824" s="65"/>
      <c r="K824" s="59"/>
    </row>
    <row r="825" spans="5:11" ht="15.75" customHeight="1" x14ac:dyDescent="0.3">
      <c r="E825" s="59"/>
      <c r="F825" s="67"/>
      <c r="H825" s="59"/>
      <c r="I825" s="64"/>
      <c r="J825" s="65"/>
      <c r="K825" s="59"/>
    </row>
    <row r="826" spans="5:11" ht="15.75" customHeight="1" x14ac:dyDescent="0.3">
      <c r="E826" s="59"/>
      <c r="F826" s="67"/>
      <c r="H826" s="59"/>
      <c r="I826" s="64"/>
      <c r="J826" s="65"/>
      <c r="K826" s="59"/>
    </row>
    <row r="827" spans="5:11" ht="15.75" customHeight="1" x14ac:dyDescent="0.3">
      <c r="E827" s="59"/>
      <c r="F827" s="67"/>
      <c r="H827" s="59"/>
      <c r="I827" s="64"/>
      <c r="J827" s="65"/>
      <c r="K827" s="59"/>
    </row>
    <row r="828" spans="5:11" ht="15.75" customHeight="1" x14ac:dyDescent="0.3">
      <c r="E828" s="59"/>
      <c r="F828" s="67"/>
      <c r="H828" s="59"/>
      <c r="I828" s="64"/>
      <c r="J828" s="65"/>
      <c r="K828" s="59"/>
    </row>
    <row r="829" spans="5:11" ht="15.75" customHeight="1" x14ac:dyDescent="0.3">
      <c r="E829" s="59"/>
      <c r="F829" s="67"/>
      <c r="H829" s="59"/>
      <c r="I829" s="64"/>
      <c r="J829" s="65"/>
      <c r="K829" s="59"/>
    </row>
    <row r="830" spans="5:11" ht="15.75" customHeight="1" x14ac:dyDescent="0.3">
      <c r="E830" s="59"/>
      <c r="F830" s="67"/>
      <c r="H830" s="59"/>
      <c r="I830" s="64"/>
      <c r="J830" s="65"/>
      <c r="K830" s="59"/>
    </row>
    <row r="831" spans="5:11" ht="15.75" customHeight="1" x14ac:dyDescent="0.3">
      <c r="E831" s="59"/>
      <c r="F831" s="67"/>
      <c r="H831" s="59"/>
      <c r="I831" s="64"/>
      <c r="J831" s="65"/>
      <c r="K831" s="59"/>
    </row>
    <row r="832" spans="5:11" ht="15.75" customHeight="1" x14ac:dyDescent="0.3">
      <c r="E832" s="59"/>
      <c r="F832" s="67"/>
      <c r="H832" s="59"/>
      <c r="I832" s="64"/>
      <c r="J832" s="65"/>
      <c r="K832" s="59"/>
    </row>
    <row r="833" spans="5:11" ht="15.75" customHeight="1" x14ac:dyDescent="0.3">
      <c r="E833" s="59"/>
      <c r="F833" s="67"/>
      <c r="H833" s="59"/>
      <c r="I833" s="64"/>
      <c r="J833" s="65"/>
      <c r="K833" s="59"/>
    </row>
    <row r="834" spans="5:11" ht="15.75" customHeight="1" x14ac:dyDescent="0.3">
      <c r="E834" s="59"/>
      <c r="F834" s="67"/>
      <c r="H834" s="59"/>
      <c r="I834" s="64"/>
      <c r="J834" s="65"/>
      <c r="K834" s="59"/>
    </row>
    <row r="835" spans="5:11" ht="15.75" customHeight="1" x14ac:dyDescent="0.3">
      <c r="E835" s="59"/>
      <c r="F835" s="67"/>
      <c r="H835" s="59"/>
      <c r="I835" s="64"/>
      <c r="J835" s="65"/>
      <c r="K835" s="59"/>
    </row>
    <row r="836" spans="5:11" ht="15.75" customHeight="1" x14ac:dyDescent="0.3">
      <c r="E836" s="59"/>
      <c r="F836" s="67"/>
      <c r="H836" s="59"/>
      <c r="I836" s="64"/>
      <c r="J836" s="65"/>
      <c r="K836" s="59"/>
    </row>
    <row r="837" spans="5:11" ht="15.75" customHeight="1" x14ac:dyDescent="0.3">
      <c r="E837" s="59"/>
      <c r="F837" s="67"/>
      <c r="H837" s="59"/>
      <c r="I837" s="64"/>
      <c r="J837" s="65"/>
      <c r="K837" s="59"/>
    </row>
    <row r="838" spans="5:11" ht="15.75" customHeight="1" x14ac:dyDescent="0.3">
      <c r="E838" s="59"/>
      <c r="F838" s="67"/>
      <c r="H838" s="59"/>
      <c r="I838" s="64"/>
      <c r="J838" s="65"/>
      <c r="K838" s="59"/>
    </row>
    <row r="839" spans="5:11" ht="15.75" customHeight="1" x14ac:dyDescent="0.3">
      <c r="E839" s="59"/>
      <c r="F839" s="67"/>
      <c r="H839" s="59"/>
      <c r="I839" s="64"/>
      <c r="J839" s="65"/>
      <c r="K839" s="59"/>
    </row>
    <row r="840" spans="5:11" ht="15.75" customHeight="1" x14ac:dyDescent="0.3">
      <c r="E840" s="59"/>
      <c r="F840" s="67"/>
      <c r="H840" s="59"/>
      <c r="I840" s="64"/>
      <c r="J840" s="65"/>
      <c r="K840" s="59"/>
    </row>
    <row r="841" spans="5:11" ht="15.75" customHeight="1" x14ac:dyDescent="0.3">
      <c r="E841" s="59"/>
      <c r="F841" s="67"/>
      <c r="H841" s="59"/>
      <c r="I841" s="64"/>
      <c r="J841" s="65"/>
      <c r="K841" s="59"/>
    </row>
    <row r="842" spans="5:11" ht="15.75" customHeight="1" x14ac:dyDescent="0.3">
      <c r="E842" s="59"/>
      <c r="F842" s="67"/>
      <c r="H842" s="59"/>
      <c r="I842" s="64"/>
      <c r="J842" s="65"/>
      <c r="K842" s="59"/>
    </row>
    <row r="843" spans="5:11" ht="15.75" customHeight="1" x14ac:dyDescent="0.3">
      <c r="E843" s="59"/>
      <c r="F843" s="67"/>
      <c r="H843" s="59"/>
      <c r="I843" s="64"/>
      <c r="J843" s="65"/>
      <c r="K843" s="59"/>
    </row>
    <row r="844" spans="5:11" ht="15.75" customHeight="1" x14ac:dyDescent="0.3">
      <c r="E844" s="59"/>
      <c r="F844" s="67"/>
      <c r="H844" s="59"/>
      <c r="I844" s="64"/>
      <c r="J844" s="65"/>
      <c r="K844" s="59"/>
    </row>
    <row r="845" spans="5:11" ht="15.75" customHeight="1" x14ac:dyDescent="0.3">
      <c r="E845" s="59"/>
      <c r="F845" s="67"/>
      <c r="H845" s="59"/>
      <c r="I845" s="64"/>
      <c r="J845" s="65"/>
      <c r="K845" s="59"/>
    </row>
    <row r="846" spans="5:11" ht="15.75" customHeight="1" x14ac:dyDescent="0.3">
      <c r="E846" s="59"/>
      <c r="F846" s="67"/>
      <c r="H846" s="59"/>
      <c r="I846" s="64"/>
      <c r="J846" s="65"/>
      <c r="K846" s="59"/>
    </row>
    <row r="847" spans="5:11" ht="15.75" customHeight="1" x14ac:dyDescent="0.3">
      <c r="E847" s="59"/>
      <c r="F847" s="67"/>
      <c r="H847" s="59"/>
      <c r="I847" s="64"/>
      <c r="J847" s="65"/>
      <c r="K847" s="59"/>
    </row>
    <row r="848" spans="5:11" ht="15.75" customHeight="1" x14ac:dyDescent="0.3">
      <c r="E848" s="59"/>
      <c r="F848" s="67"/>
      <c r="H848" s="59"/>
      <c r="I848" s="64"/>
      <c r="J848" s="65"/>
      <c r="K848" s="59"/>
    </row>
    <row r="849" spans="5:11" ht="15.75" customHeight="1" x14ac:dyDescent="0.3">
      <c r="E849" s="59"/>
      <c r="F849" s="67"/>
      <c r="H849" s="59"/>
      <c r="I849" s="64"/>
      <c r="J849" s="65"/>
      <c r="K849" s="59"/>
    </row>
    <row r="850" spans="5:11" ht="15.75" customHeight="1" x14ac:dyDescent="0.3">
      <c r="E850" s="59"/>
      <c r="F850" s="67"/>
      <c r="H850" s="59"/>
      <c r="I850" s="64"/>
      <c r="J850" s="65"/>
      <c r="K850" s="59"/>
    </row>
    <row r="851" spans="5:11" ht="15.75" customHeight="1" x14ac:dyDescent="0.3">
      <c r="E851" s="59"/>
      <c r="F851" s="67"/>
      <c r="H851" s="59"/>
      <c r="I851" s="64"/>
      <c r="J851" s="65"/>
      <c r="K851" s="59"/>
    </row>
    <row r="852" spans="5:11" ht="15.75" customHeight="1" x14ac:dyDescent="0.3">
      <c r="E852" s="59"/>
      <c r="F852" s="67"/>
      <c r="H852" s="59"/>
      <c r="I852" s="64"/>
      <c r="J852" s="65"/>
      <c r="K852" s="59"/>
    </row>
    <row r="853" spans="5:11" ht="15.75" customHeight="1" x14ac:dyDescent="0.3">
      <c r="E853" s="59"/>
      <c r="F853" s="67"/>
      <c r="H853" s="59"/>
      <c r="I853" s="64"/>
      <c r="J853" s="65"/>
      <c r="K853" s="59"/>
    </row>
    <row r="854" spans="5:11" ht="15.75" customHeight="1" x14ac:dyDescent="0.3">
      <c r="E854" s="59"/>
      <c r="F854" s="67"/>
      <c r="H854" s="59"/>
      <c r="I854" s="64"/>
      <c r="J854" s="65"/>
      <c r="K854" s="59"/>
    </row>
    <row r="855" spans="5:11" ht="15.75" customHeight="1" x14ac:dyDescent="0.3">
      <c r="E855" s="59"/>
      <c r="F855" s="67"/>
      <c r="H855" s="59"/>
      <c r="I855" s="64"/>
      <c r="J855" s="65"/>
      <c r="K855" s="59"/>
    </row>
    <row r="856" spans="5:11" ht="15.75" customHeight="1" x14ac:dyDescent="0.3">
      <c r="E856" s="59"/>
      <c r="F856" s="67"/>
      <c r="H856" s="59"/>
      <c r="I856" s="64"/>
      <c r="J856" s="65"/>
      <c r="K856" s="59"/>
    </row>
    <row r="857" spans="5:11" ht="15.75" customHeight="1" x14ac:dyDescent="0.3">
      <c r="E857" s="59"/>
      <c r="F857" s="67"/>
      <c r="H857" s="59"/>
      <c r="I857" s="64"/>
      <c r="J857" s="65"/>
      <c r="K857" s="59"/>
    </row>
    <row r="858" spans="5:11" ht="15.75" customHeight="1" x14ac:dyDescent="0.3">
      <c r="E858" s="59"/>
      <c r="F858" s="67"/>
      <c r="H858" s="59"/>
      <c r="I858" s="64"/>
      <c r="J858" s="65"/>
      <c r="K858" s="59"/>
    </row>
    <row r="859" spans="5:11" ht="15.75" customHeight="1" x14ac:dyDescent="0.3">
      <c r="E859" s="59"/>
      <c r="F859" s="67"/>
      <c r="H859" s="59"/>
      <c r="I859" s="64"/>
      <c r="J859" s="65"/>
      <c r="K859" s="59"/>
    </row>
    <row r="860" spans="5:11" ht="15.75" customHeight="1" x14ac:dyDescent="0.3">
      <c r="E860" s="59"/>
      <c r="F860" s="67"/>
      <c r="H860" s="59"/>
      <c r="I860" s="64"/>
      <c r="J860" s="65"/>
      <c r="K860" s="59"/>
    </row>
    <row r="861" spans="5:11" ht="15.75" customHeight="1" x14ac:dyDescent="0.3">
      <c r="E861" s="59"/>
      <c r="F861" s="67"/>
      <c r="H861" s="59"/>
      <c r="I861" s="64"/>
      <c r="J861" s="65"/>
      <c r="K861" s="59"/>
    </row>
    <row r="862" spans="5:11" ht="15.75" customHeight="1" x14ac:dyDescent="0.3">
      <c r="E862" s="59"/>
      <c r="F862" s="67"/>
      <c r="H862" s="59"/>
      <c r="I862" s="64"/>
      <c r="J862" s="65"/>
      <c r="K862" s="59"/>
    </row>
    <row r="863" spans="5:11" ht="15.75" customHeight="1" x14ac:dyDescent="0.3">
      <c r="E863" s="59"/>
      <c r="F863" s="67"/>
      <c r="H863" s="59"/>
      <c r="I863" s="64"/>
      <c r="J863" s="65"/>
      <c r="K863" s="59"/>
    </row>
    <row r="864" spans="5:11" ht="15.75" customHeight="1" x14ac:dyDescent="0.3">
      <c r="E864" s="59"/>
      <c r="F864" s="67"/>
      <c r="H864" s="59"/>
      <c r="I864" s="64"/>
      <c r="J864" s="65"/>
      <c r="K864" s="59"/>
    </row>
    <row r="865" spans="5:11" ht="15.75" customHeight="1" x14ac:dyDescent="0.3">
      <c r="E865" s="59"/>
      <c r="F865" s="67"/>
      <c r="H865" s="59"/>
      <c r="I865" s="64"/>
      <c r="J865" s="65"/>
      <c r="K865" s="59"/>
    </row>
    <row r="866" spans="5:11" ht="15.75" customHeight="1" x14ac:dyDescent="0.3">
      <c r="E866" s="59"/>
      <c r="F866" s="67"/>
      <c r="H866" s="59"/>
      <c r="I866" s="64"/>
      <c r="J866" s="65"/>
      <c r="K866" s="59"/>
    </row>
    <row r="867" spans="5:11" ht="15.75" customHeight="1" x14ac:dyDescent="0.3">
      <c r="E867" s="59"/>
      <c r="F867" s="67"/>
      <c r="H867" s="59"/>
      <c r="I867" s="64"/>
      <c r="J867" s="65"/>
      <c r="K867" s="59"/>
    </row>
    <row r="868" spans="5:11" ht="15.75" customHeight="1" x14ac:dyDescent="0.3">
      <c r="E868" s="59"/>
      <c r="F868" s="67"/>
      <c r="H868" s="59"/>
      <c r="I868" s="64"/>
      <c r="J868" s="65"/>
      <c r="K868" s="59"/>
    </row>
    <row r="869" spans="5:11" ht="15.75" customHeight="1" x14ac:dyDescent="0.3">
      <c r="E869" s="59"/>
      <c r="F869" s="67"/>
      <c r="H869" s="59"/>
      <c r="I869" s="64"/>
      <c r="J869" s="65"/>
      <c r="K869" s="59"/>
    </row>
    <row r="870" spans="5:11" ht="15.75" customHeight="1" x14ac:dyDescent="0.3">
      <c r="E870" s="59"/>
      <c r="F870" s="67"/>
      <c r="H870" s="59"/>
      <c r="I870" s="64"/>
      <c r="J870" s="65"/>
      <c r="K870" s="59"/>
    </row>
    <row r="871" spans="5:11" ht="15.75" customHeight="1" x14ac:dyDescent="0.3">
      <c r="E871" s="59"/>
      <c r="F871" s="67"/>
      <c r="H871" s="59"/>
      <c r="I871" s="64"/>
      <c r="J871" s="65"/>
      <c r="K871" s="59"/>
    </row>
    <row r="872" spans="5:11" ht="15.75" customHeight="1" x14ac:dyDescent="0.3">
      <c r="E872" s="59"/>
      <c r="F872" s="67"/>
      <c r="H872" s="59"/>
      <c r="I872" s="64"/>
      <c r="J872" s="65"/>
      <c r="K872" s="59"/>
    </row>
    <row r="873" spans="5:11" ht="15.75" customHeight="1" x14ac:dyDescent="0.3">
      <c r="E873" s="59"/>
      <c r="F873" s="67"/>
      <c r="H873" s="59"/>
      <c r="I873" s="64"/>
      <c r="J873" s="65"/>
      <c r="K873" s="59"/>
    </row>
    <row r="874" spans="5:11" ht="15.75" customHeight="1" x14ac:dyDescent="0.3">
      <c r="E874" s="59"/>
      <c r="F874" s="67"/>
      <c r="H874" s="59"/>
      <c r="I874" s="64"/>
      <c r="J874" s="65"/>
      <c r="K874" s="59"/>
    </row>
    <row r="875" spans="5:11" ht="15.75" customHeight="1" x14ac:dyDescent="0.3">
      <c r="E875" s="59"/>
      <c r="F875" s="67"/>
      <c r="H875" s="59"/>
      <c r="I875" s="64"/>
      <c r="J875" s="65"/>
      <c r="K875" s="59"/>
    </row>
    <row r="876" spans="5:11" ht="15.75" customHeight="1" x14ac:dyDescent="0.3">
      <c r="E876" s="59"/>
      <c r="F876" s="67"/>
      <c r="H876" s="59"/>
      <c r="I876" s="64"/>
      <c r="J876" s="65"/>
      <c r="K876" s="59"/>
    </row>
    <row r="877" spans="5:11" ht="15.75" customHeight="1" x14ac:dyDescent="0.3">
      <c r="E877" s="59"/>
      <c r="F877" s="67"/>
      <c r="H877" s="59"/>
      <c r="I877" s="64"/>
      <c r="J877" s="65"/>
      <c r="K877" s="59"/>
    </row>
    <row r="878" spans="5:11" ht="15.75" customHeight="1" x14ac:dyDescent="0.3">
      <c r="E878" s="59"/>
      <c r="F878" s="67"/>
      <c r="H878" s="59"/>
      <c r="I878" s="64"/>
      <c r="J878" s="65"/>
      <c r="K878" s="59"/>
    </row>
    <row r="879" spans="5:11" ht="15.75" customHeight="1" x14ac:dyDescent="0.3">
      <c r="E879" s="59"/>
      <c r="F879" s="67"/>
      <c r="H879" s="59"/>
      <c r="I879" s="64"/>
      <c r="J879" s="65"/>
      <c r="K879" s="59"/>
    </row>
    <row r="880" spans="5:11" ht="15.75" customHeight="1" x14ac:dyDescent="0.3">
      <c r="E880" s="59"/>
      <c r="F880" s="67"/>
      <c r="H880" s="59"/>
      <c r="I880" s="64"/>
      <c r="J880" s="65"/>
      <c r="K880" s="59"/>
    </row>
    <row r="881" spans="5:11" ht="15.75" customHeight="1" x14ac:dyDescent="0.3">
      <c r="E881" s="59"/>
      <c r="F881" s="67"/>
      <c r="H881" s="59"/>
      <c r="I881" s="64"/>
      <c r="J881" s="65"/>
      <c r="K881" s="59"/>
    </row>
    <row r="882" spans="5:11" ht="15.75" customHeight="1" x14ac:dyDescent="0.3">
      <c r="E882" s="59"/>
      <c r="F882" s="67"/>
      <c r="H882" s="59"/>
      <c r="I882" s="64"/>
      <c r="J882" s="65"/>
      <c r="K882" s="59"/>
    </row>
    <row r="883" spans="5:11" ht="15.75" customHeight="1" x14ac:dyDescent="0.3">
      <c r="E883" s="59"/>
      <c r="F883" s="67"/>
      <c r="H883" s="59"/>
      <c r="I883" s="64"/>
      <c r="J883" s="65"/>
      <c r="K883" s="59"/>
    </row>
    <row r="884" spans="5:11" ht="15.75" customHeight="1" x14ac:dyDescent="0.3">
      <c r="E884" s="59"/>
      <c r="F884" s="67"/>
      <c r="H884" s="59"/>
      <c r="I884" s="64"/>
      <c r="J884" s="65"/>
      <c r="K884" s="59"/>
    </row>
    <row r="885" spans="5:11" ht="15.75" customHeight="1" x14ac:dyDescent="0.3">
      <c r="E885" s="59"/>
      <c r="F885" s="67"/>
      <c r="H885" s="59"/>
      <c r="I885" s="64"/>
      <c r="J885" s="65"/>
      <c r="K885" s="59"/>
    </row>
    <row r="886" spans="5:11" ht="15.75" customHeight="1" x14ac:dyDescent="0.3">
      <c r="E886" s="59"/>
      <c r="F886" s="67"/>
      <c r="H886" s="59"/>
      <c r="I886" s="64"/>
      <c r="J886" s="65"/>
      <c r="K886" s="59"/>
    </row>
    <row r="887" spans="5:11" ht="15.75" customHeight="1" x14ac:dyDescent="0.3">
      <c r="E887" s="59"/>
      <c r="F887" s="67"/>
      <c r="H887" s="59"/>
      <c r="I887" s="64"/>
      <c r="J887" s="65"/>
      <c r="K887" s="59"/>
    </row>
    <row r="888" spans="5:11" ht="15.75" customHeight="1" x14ac:dyDescent="0.3">
      <c r="E888" s="59"/>
      <c r="F888" s="67"/>
      <c r="H888" s="59"/>
      <c r="I888" s="64"/>
      <c r="J888" s="65"/>
      <c r="K888" s="59"/>
    </row>
    <row r="889" spans="5:11" ht="15.75" customHeight="1" x14ac:dyDescent="0.3">
      <c r="E889" s="59"/>
      <c r="F889" s="67"/>
      <c r="H889" s="59"/>
      <c r="I889" s="64"/>
      <c r="J889" s="65"/>
      <c r="K889" s="59"/>
    </row>
    <row r="890" spans="5:11" ht="15.75" customHeight="1" x14ac:dyDescent="0.3">
      <c r="E890" s="59"/>
      <c r="F890" s="67"/>
      <c r="H890" s="59"/>
      <c r="I890" s="64"/>
      <c r="J890" s="65"/>
      <c r="K890" s="59"/>
    </row>
    <row r="891" spans="5:11" ht="15.75" customHeight="1" x14ac:dyDescent="0.3">
      <c r="E891" s="59"/>
      <c r="F891" s="67"/>
      <c r="H891" s="59"/>
      <c r="I891" s="64"/>
      <c r="J891" s="65"/>
      <c r="K891" s="59"/>
    </row>
    <row r="892" spans="5:11" ht="15.75" customHeight="1" x14ac:dyDescent="0.3">
      <c r="E892" s="59"/>
      <c r="F892" s="67"/>
      <c r="H892" s="59"/>
      <c r="I892" s="64"/>
      <c r="J892" s="65"/>
      <c r="K892" s="59"/>
    </row>
    <row r="893" spans="5:11" ht="15.75" customHeight="1" x14ac:dyDescent="0.3">
      <c r="E893" s="59"/>
      <c r="F893" s="67"/>
      <c r="H893" s="59"/>
      <c r="I893" s="64"/>
      <c r="J893" s="65"/>
      <c r="K893" s="59"/>
    </row>
    <row r="894" spans="5:11" ht="15.75" customHeight="1" x14ac:dyDescent="0.3">
      <c r="E894" s="59"/>
      <c r="F894" s="67"/>
      <c r="H894" s="59"/>
      <c r="I894" s="64"/>
      <c r="J894" s="65"/>
      <c r="K894" s="59"/>
    </row>
    <row r="895" spans="5:11" ht="15.75" customHeight="1" x14ac:dyDescent="0.3">
      <c r="E895" s="59"/>
      <c r="F895" s="67"/>
      <c r="H895" s="59"/>
      <c r="I895" s="64"/>
      <c r="J895" s="65"/>
      <c r="K895" s="59"/>
    </row>
    <row r="896" spans="5:11" ht="15.75" customHeight="1" x14ac:dyDescent="0.3">
      <c r="E896" s="59"/>
      <c r="F896" s="67"/>
      <c r="H896" s="59"/>
      <c r="I896" s="64"/>
      <c r="J896" s="65"/>
      <c r="K896" s="59"/>
    </row>
    <row r="897" spans="5:11" ht="15.75" customHeight="1" x14ac:dyDescent="0.3">
      <c r="E897" s="59"/>
      <c r="F897" s="67"/>
      <c r="H897" s="59"/>
      <c r="I897" s="64"/>
      <c r="J897" s="65"/>
      <c r="K897" s="59"/>
    </row>
    <row r="898" spans="5:11" ht="15.75" customHeight="1" x14ac:dyDescent="0.3">
      <c r="E898" s="59"/>
      <c r="F898" s="67"/>
      <c r="H898" s="59"/>
      <c r="I898" s="64"/>
      <c r="J898" s="65"/>
      <c r="K898" s="59"/>
    </row>
    <row r="899" spans="5:11" ht="15.75" customHeight="1" x14ac:dyDescent="0.3">
      <c r="E899" s="59"/>
      <c r="F899" s="67"/>
      <c r="H899" s="59"/>
      <c r="I899" s="64"/>
      <c r="J899" s="65"/>
      <c r="K899" s="59"/>
    </row>
    <row r="900" spans="5:11" ht="15.75" customHeight="1" x14ac:dyDescent="0.3">
      <c r="E900" s="59"/>
      <c r="F900" s="67"/>
      <c r="H900" s="59"/>
      <c r="I900" s="64"/>
      <c r="J900" s="65"/>
      <c r="K900" s="59"/>
    </row>
    <row r="901" spans="5:11" ht="15.75" customHeight="1" x14ac:dyDescent="0.3">
      <c r="E901" s="59"/>
      <c r="F901" s="67"/>
      <c r="H901" s="59"/>
      <c r="I901" s="64"/>
      <c r="J901" s="65"/>
      <c r="K901" s="59"/>
    </row>
    <row r="902" spans="5:11" ht="15.75" customHeight="1" x14ac:dyDescent="0.3">
      <c r="E902" s="59"/>
      <c r="F902" s="67"/>
      <c r="H902" s="59"/>
      <c r="I902" s="64"/>
      <c r="J902" s="65"/>
      <c r="K902" s="59"/>
    </row>
    <row r="903" spans="5:11" ht="15.75" customHeight="1" x14ac:dyDescent="0.3">
      <c r="E903" s="59"/>
      <c r="F903" s="67"/>
      <c r="H903" s="59"/>
      <c r="I903" s="64"/>
      <c r="J903" s="65"/>
      <c r="K903" s="59"/>
    </row>
    <row r="904" spans="5:11" ht="15.75" customHeight="1" x14ac:dyDescent="0.3">
      <c r="E904" s="59"/>
      <c r="F904" s="67"/>
      <c r="H904" s="59"/>
      <c r="I904" s="64"/>
      <c r="J904" s="65"/>
      <c r="K904" s="59"/>
    </row>
    <row r="905" spans="5:11" ht="15.75" customHeight="1" x14ac:dyDescent="0.3">
      <c r="E905" s="59"/>
      <c r="F905" s="67"/>
      <c r="H905" s="59"/>
      <c r="I905" s="64"/>
      <c r="J905" s="65"/>
      <c r="K905" s="59"/>
    </row>
    <row r="906" spans="5:11" ht="15.75" customHeight="1" x14ac:dyDescent="0.3">
      <c r="E906" s="59"/>
      <c r="F906" s="67"/>
      <c r="H906" s="59"/>
      <c r="I906" s="64"/>
      <c r="J906" s="65"/>
      <c r="K906" s="59"/>
    </row>
    <row r="907" spans="5:11" ht="15.75" customHeight="1" x14ac:dyDescent="0.3">
      <c r="E907" s="59"/>
      <c r="F907" s="67"/>
      <c r="H907" s="59"/>
      <c r="I907" s="64"/>
      <c r="J907" s="65"/>
      <c r="K907" s="59"/>
    </row>
    <row r="908" spans="5:11" ht="15.75" customHeight="1" x14ac:dyDescent="0.3">
      <c r="E908" s="59"/>
      <c r="F908" s="67"/>
      <c r="H908" s="59"/>
      <c r="I908" s="64"/>
      <c r="J908" s="65"/>
      <c r="K908" s="59"/>
    </row>
    <row r="909" spans="5:11" ht="15.75" customHeight="1" x14ac:dyDescent="0.3">
      <c r="E909" s="59"/>
      <c r="F909" s="67"/>
      <c r="H909" s="59"/>
      <c r="I909" s="64"/>
      <c r="J909" s="65"/>
      <c r="K909" s="59"/>
    </row>
    <row r="910" spans="5:11" ht="15.75" customHeight="1" x14ac:dyDescent="0.3">
      <c r="E910" s="59"/>
      <c r="F910" s="67"/>
      <c r="H910" s="59"/>
      <c r="I910" s="64"/>
      <c r="J910" s="65"/>
      <c r="K910" s="59"/>
    </row>
    <row r="911" spans="5:11" ht="15.75" customHeight="1" x14ac:dyDescent="0.3">
      <c r="E911" s="59"/>
      <c r="F911" s="67"/>
      <c r="H911" s="59"/>
      <c r="I911" s="64"/>
      <c r="J911" s="65"/>
      <c r="K911" s="59"/>
    </row>
    <row r="912" spans="5:11" ht="15.75" customHeight="1" x14ac:dyDescent="0.3">
      <c r="E912" s="59"/>
      <c r="F912" s="67"/>
      <c r="H912" s="59"/>
      <c r="I912" s="64"/>
      <c r="J912" s="65"/>
      <c r="K912" s="59"/>
    </row>
    <row r="913" spans="5:11" ht="15.75" customHeight="1" x14ac:dyDescent="0.3">
      <c r="E913" s="59"/>
      <c r="F913" s="67"/>
      <c r="H913" s="59"/>
      <c r="I913" s="64"/>
      <c r="J913" s="65"/>
      <c r="K913" s="59"/>
    </row>
    <row r="914" spans="5:11" ht="15.75" customHeight="1" x14ac:dyDescent="0.3">
      <c r="E914" s="59"/>
      <c r="F914" s="67"/>
      <c r="H914" s="59"/>
      <c r="I914" s="64"/>
      <c r="J914" s="65"/>
      <c r="K914" s="59"/>
    </row>
    <row r="915" spans="5:11" ht="15.75" customHeight="1" x14ac:dyDescent="0.3">
      <c r="E915" s="59"/>
      <c r="F915" s="67"/>
      <c r="H915" s="59"/>
      <c r="I915" s="64"/>
      <c r="J915" s="65"/>
      <c r="K915" s="59"/>
    </row>
    <row r="916" spans="5:11" ht="15.75" customHeight="1" x14ac:dyDescent="0.3">
      <c r="E916" s="59"/>
      <c r="F916" s="67"/>
      <c r="H916" s="59"/>
      <c r="I916" s="64"/>
      <c r="J916" s="65"/>
      <c r="K916" s="59"/>
    </row>
    <row r="917" spans="5:11" ht="15.75" customHeight="1" x14ac:dyDescent="0.3">
      <c r="E917" s="59"/>
      <c r="F917" s="67"/>
      <c r="H917" s="59"/>
      <c r="I917" s="64"/>
      <c r="J917" s="65"/>
      <c r="K917" s="59"/>
    </row>
    <row r="918" spans="5:11" ht="15.75" customHeight="1" x14ac:dyDescent="0.3">
      <c r="E918" s="59"/>
      <c r="F918" s="67"/>
      <c r="H918" s="59"/>
      <c r="I918" s="64"/>
      <c r="J918" s="65"/>
      <c r="K918" s="59"/>
    </row>
    <row r="919" spans="5:11" ht="15.75" customHeight="1" x14ac:dyDescent="0.3">
      <c r="E919" s="59"/>
      <c r="F919" s="67"/>
      <c r="H919" s="59"/>
      <c r="I919" s="64"/>
      <c r="J919" s="65"/>
      <c r="K919" s="59"/>
    </row>
    <row r="920" spans="5:11" ht="15.75" customHeight="1" x14ac:dyDescent="0.3">
      <c r="E920" s="59"/>
      <c r="F920" s="67"/>
      <c r="H920" s="59"/>
      <c r="I920" s="64"/>
      <c r="J920" s="65"/>
      <c r="K920" s="59"/>
    </row>
    <row r="921" spans="5:11" ht="15.75" customHeight="1" x14ac:dyDescent="0.3">
      <c r="E921" s="59"/>
      <c r="F921" s="67"/>
      <c r="H921" s="59"/>
      <c r="I921" s="64"/>
      <c r="J921" s="65"/>
      <c r="K921" s="59"/>
    </row>
    <row r="922" spans="5:11" ht="15.75" customHeight="1" x14ac:dyDescent="0.3">
      <c r="E922" s="59"/>
      <c r="F922" s="67"/>
      <c r="H922" s="59"/>
      <c r="I922" s="64"/>
      <c r="J922" s="65"/>
      <c r="K922" s="59"/>
    </row>
    <row r="923" spans="5:11" ht="15.75" customHeight="1" x14ac:dyDescent="0.3">
      <c r="E923" s="59"/>
      <c r="F923" s="67"/>
      <c r="H923" s="59"/>
      <c r="I923" s="64"/>
      <c r="J923" s="65"/>
      <c r="K923" s="59"/>
    </row>
    <row r="924" spans="5:11" ht="15.75" customHeight="1" x14ac:dyDescent="0.3">
      <c r="E924" s="59"/>
      <c r="F924" s="67"/>
      <c r="H924" s="59"/>
      <c r="I924" s="64"/>
      <c r="J924" s="65"/>
      <c r="K924" s="59"/>
    </row>
    <row r="925" spans="5:11" ht="15.75" customHeight="1" x14ac:dyDescent="0.3">
      <c r="E925" s="59"/>
      <c r="F925" s="67"/>
      <c r="H925" s="59"/>
      <c r="I925" s="64"/>
      <c r="J925" s="65"/>
      <c r="K925" s="59"/>
    </row>
    <row r="926" spans="5:11" ht="15.75" customHeight="1" x14ac:dyDescent="0.3">
      <c r="E926" s="59"/>
      <c r="F926" s="67"/>
      <c r="H926" s="59"/>
      <c r="I926" s="64"/>
      <c r="J926" s="65"/>
      <c r="K926" s="59"/>
    </row>
    <row r="927" spans="5:11" ht="15.75" customHeight="1" x14ac:dyDescent="0.3">
      <c r="E927" s="59"/>
      <c r="F927" s="67"/>
      <c r="H927" s="59"/>
      <c r="I927" s="64"/>
      <c r="J927" s="65"/>
      <c r="K927" s="59"/>
    </row>
    <row r="928" spans="5:11" ht="15.75" customHeight="1" x14ac:dyDescent="0.3">
      <c r="E928" s="59"/>
      <c r="F928" s="67"/>
      <c r="H928" s="59"/>
      <c r="I928" s="64"/>
      <c r="J928" s="65"/>
      <c r="K928" s="59"/>
    </row>
    <row r="929" spans="5:11" ht="15.75" customHeight="1" x14ac:dyDescent="0.3">
      <c r="E929" s="59"/>
      <c r="F929" s="67"/>
      <c r="H929" s="59"/>
      <c r="I929" s="64"/>
      <c r="J929" s="65"/>
      <c r="K929" s="59"/>
    </row>
    <row r="930" spans="5:11" ht="15.75" customHeight="1" x14ac:dyDescent="0.3">
      <c r="E930" s="59"/>
      <c r="F930" s="67"/>
      <c r="H930" s="59"/>
      <c r="I930" s="64"/>
      <c r="J930" s="65"/>
      <c r="K930" s="59"/>
    </row>
    <row r="931" spans="5:11" ht="15.75" customHeight="1" x14ac:dyDescent="0.3">
      <c r="E931" s="59"/>
      <c r="F931" s="67"/>
      <c r="H931" s="59"/>
      <c r="I931" s="64"/>
      <c r="J931" s="65"/>
      <c r="K931" s="59"/>
    </row>
    <row r="932" spans="5:11" ht="15.75" customHeight="1" x14ac:dyDescent="0.3">
      <c r="E932" s="59"/>
      <c r="F932" s="67"/>
      <c r="H932" s="59"/>
      <c r="I932" s="64"/>
      <c r="J932" s="65"/>
      <c r="K932" s="59"/>
    </row>
    <row r="933" spans="5:11" ht="15.75" customHeight="1" x14ac:dyDescent="0.3">
      <c r="E933" s="59"/>
      <c r="F933" s="67"/>
      <c r="H933" s="59"/>
      <c r="I933" s="64"/>
      <c r="J933" s="65"/>
      <c r="K933" s="59"/>
    </row>
    <row r="934" spans="5:11" ht="15.75" customHeight="1" x14ac:dyDescent="0.3">
      <c r="E934" s="59"/>
      <c r="F934" s="67"/>
      <c r="H934" s="59"/>
      <c r="I934" s="64"/>
      <c r="J934" s="65"/>
      <c r="K934" s="59"/>
    </row>
    <row r="935" spans="5:11" ht="15.75" customHeight="1" x14ac:dyDescent="0.3">
      <c r="E935" s="59"/>
      <c r="F935" s="67"/>
      <c r="H935" s="59"/>
      <c r="I935" s="64"/>
      <c r="J935" s="65"/>
      <c r="K935" s="59"/>
    </row>
    <row r="936" spans="5:11" ht="15.75" customHeight="1" x14ac:dyDescent="0.3">
      <c r="E936" s="59"/>
      <c r="F936" s="67"/>
      <c r="H936" s="59"/>
      <c r="I936" s="64"/>
      <c r="J936" s="65"/>
      <c r="K936" s="59"/>
    </row>
    <row r="937" spans="5:11" ht="15.75" customHeight="1" x14ac:dyDescent="0.3">
      <c r="E937" s="59"/>
      <c r="F937" s="67"/>
      <c r="H937" s="59"/>
      <c r="I937" s="64"/>
      <c r="J937" s="65"/>
      <c r="K937" s="59"/>
    </row>
    <row r="938" spans="5:11" ht="15.75" customHeight="1" x14ac:dyDescent="0.3">
      <c r="E938" s="59"/>
      <c r="F938" s="67"/>
      <c r="H938" s="59"/>
      <c r="I938" s="64"/>
      <c r="J938" s="65"/>
      <c r="K938" s="59"/>
    </row>
    <row r="939" spans="5:11" ht="15.75" customHeight="1" x14ac:dyDescent="0.3">
      <c r="E939" s="59"/>
      <c r="F939" s="67"/>
      <c r="H939" s="59"/>
      <c r="I939" s="64"/>
      <c r="J939" s="65"/>
      <c r="K939" s="59"/>
    </row>
    <row r="940" spans="5:11" ht="15.75" customHeight="1" x14ac:dyDescent="0.3">
      <c r="E940" s="59"/>
      <c r="F940" s="67"/>
      <c r="H940" s="59"/>
      <c r="I940" s="64"/>
      <c r="J940" s="65"/>
      <c r="K940" s="59"/>
    </row>
    <row r="941" spans="5:11" ht="15.75" customHeight="1" x14ac:dyDescent="0.3">
      <c r="E941" s="59"/>
      <c r="F941" s="67"/>
      <c r="H941" s="59"/>
      <c r="I941" s="64"/>
      <c r="J941" s="65"/>
      <c r="K941" s="59"/>
    </row>
    <row r="942" spans="5:11" ht="15.75" customHeight="1" x14ac:dyDescent="0.3">
      <c r="E942" s="59"/>
      <c r="F942" s="67"/>
      <c r="H942" s="59"/>
      <c r="I942" s="64"/>
      <c r="J942" s="65"/>
      <c r="K942" s="59"/>
    </row>
    <row r="943" spans="5:11" ht="15.75" customHeight="1" x14ac:dyDescent="0.3">
      <c r="H943" s="59"/>
      <c r="I943" s="64"/>
      <c r="J943" s="65"/>
      <c r="K943" s="59"/>
    </row>
    <row r="944" spans="5:11" ht="15.75" customHeight="1" x14ac:dyDescent="0.3">
      <c r="H944" s="59"/>
      <c r="I944" s="64"/>
      <c r="J944" s="65"/>
      <c r="K944" s="59"/>
    </row>
  </sheetData>
  <mergeCells count="9">
    <mergeCell ref="I6:J6"/>
    <mergeCell ref="I1:K1"/>
    <mergeCell ref="A1:F1"/>
    <mergeCell ref="A10:D10"/>
    <mergeCell ref="D5:D6"/>
    <mergeCell ref="D8:D9"/>
    <mergeCell ref="C3:C6"/>
    <mergeCell ref="C7:C9"/>
    <mergeCell ref="B3:B9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0"/>
  <sheetViews>
    <sheetView zoomScaleNormal="100" workbookViewId="0">
      <selection activeCell="J24" sqref="J24"/>
    </sheetView>
  </sheetViews>
  <sheetFormatPr defaultColWidth="12.625" defaultRowHeight="15" customHeight="1" x14ac:dyDescent="0.3"/>
  <cols>
    <col min="1" max="1" width="4.375" style="14" customWidth="1"/>
    <col min="2" max="2" width="13.375" style="14" bestFit="1" customWidth="1"/>
    <col min="3" max="3" width="11.25" style="14" bestFit="1" customWidth="1"/>
    <col min="4" max="4" width="9.875" style="14" customWidth="1"/>
    <col min="5" max="5" width="10.875" style="14" customWidth="1"/>
    <col min="6" max="6" width="12.75" style="14" bestFit="1" customWidth="1"/>
    <col min="7" max="7" width="11.875" style="14" bestFit="1" customWidth="1"/>
    <col min="8" max="8" width="13" style="14" bestFit="1" customWidth="1"/>
    <col min="9" max="16384" width="12.625" style="14"/>
  </cols>
  <sheetData>
    <row r="1" spans="1:8" s="17" customFormat="1" ht="33" x14ac:dyDescent="0.2">
      <c r="A1" s="15" t="s">
        <v>24</v>
      </c>
      <c r="B1" s="15" t="s">
        <v>30</v>
      </c>
      <c r="C1" s="16" t="s">
        <v>43</v>
      </c>
      <c r="D1" s="16" t="s">
        <v>81</v>
      </c>
      <c r="E1" s="16" t="s">
        <v>52</v>
      </c>
      <c r="F1" s="16" t="s">
        <v>44</v>
      </c>
      <c r="G1" s="16" t="s">
        <v>67</v>
      </c>
    </row>
    <row r="2" spans="1:8" ht="15" customHeight="1" x14ac:dyDescent="0.3">
      <c r="A2" s="12">
        <v>1</v>
      </c>
      <c r="B2" s="12" t="s">
        <v>59</v>
      </c>
      <c r="C2" s="13">
        <v>160.29</v>
      </c>
      <c r="D2" s="13">
        <f>2.24*2.2*2</f>
        <v>9.8560000000000016</v>
      </c>
      <c r="E2" s="13">
        <v>322.94</v>
      </c>
      <c r="F2" s="13">
        <f t="shared" ref="F2:F10" si="0">SUM(C2:E2)</f>
        <v>493.08600000000001</v>
      </c>
      <c r="G2" s="13">
        <f t="shared" ref="G2:G10" si="1">F2*10.764</f>
        <v>5307.5777040000003</v>
      </c>
    </row>
    <row r="3" spans="1:8" ht="15" customHeight="1" x14ac:dyDescent="0.3">
      <c r="A3" s="12">
        <v>2</v>
      </c>
      <c r="B3" s="12" t="s">
        <v>76</v>
      </c>
      <c r="C3" s="13">
        <v>483.23</v>
      </c>
      <c r="D3" s="13">
        <f t="shared" ref="D3:D9" si="2">2.24*2.2*2</f>
        <v>9.8560000000000016</v>
      </c>
      <c r="E3" s="13">
        <v>0</v>
      </c>
      <c r="F3" s="13">
        <f t="shared" si="0"/>
        <v>493.08600000000001</v>
      </c>
      <c r="G3" s="13">
        <f t="shared" si="1"/>
        <v>5307.5777040000003</v>
      </c>
      <c r="H3" s="18"/>
    </row>
    <row r="4" spans="1:8" ht="15" customHeight="1" x14ac:dyDescent="0.3">
      <c r="A4" s="12">
        <v>3</v>
      </c>
      <c r="B4" s="12" t="s">
        <v>77</v>
      </c>
      <c r="C4" s="13">
        <v>483.23</v>
      </c>
      <c r="D4" s="13">
        <f t="shared" si="2"/>
        <v>9.8560000000000016</v>
      </c>
      <c r="E4" s="13">
        <v>0</v>
      </c>
      <c r="F4" s="13">
        <f t="shared" si="0"/>
        <v>493.08600000000001</v>
      </c>
      <c r="G4" s="13">
        <f t="shared" si="1"/>
        <v>5307.5777040000003</v>
      </c>
    </row>
    <row r="5" spans="1:8" ht="15" customHeight="1" x14ac:dyDescent="0.3">
      <c r="A5" s="12">
        <v>4</v>
      </c>
      <c r="B5" s="12" t="s">
        <v>78</v>
      </c>
      <c r="C5" s="13">
        <v>483.23</v>
      </c>
      <c r="D5" s="13">
        <f t="shared" si="2"/>
        <v>9.8560000000000016</v>
      </c>
      <c r="E5" s="13">
        <v>0</v>
      </c>
      <c r="F5" s="13">
        <f t="shared" si="0"/>
        <v>493.08600000000001</v>
      </c>
      <c r="G5" s="13">
        <f t="shared" si="1"/>
        <v>5307.5777040000003</v>
      </c>
    </row>
    <row r="6" spans="1:8" ht="15" customHeight="1" x14ac:dyDescent="0.3">
      <c r="A6" s="12">
        <v>5</v>
      </c>
      <c r="B6" s="12" t="s">
        <v>79</v>
      </c>
      <c r="C6" s="13">
        <v>483.23</v>
      </c>
      <c r="D6" s="13">
        <f t="shared" si="2"/>
        <v>9.8560000000000016</v>
      </c>
      <c r="E6" s="13">
        <v>0</v>
      </c>
      <c r="F6" s="13">
        <f t="shared" si="0"/>
        <v>493.08600000000001</v>
      </c>
      <c r="G6" s="13">
        <f t="shared" si="1"/>
        <v>5307.5777040000003</v>
      </c>
    </row>
    <row r="7" spans="1:8" ht="15" customHeight="1" x14ac:dyDescent="0.3">
      <c r="A7" s="12">
        <v>6</v>
      </c>
      <c r="B7" s="12" t="s">
        <v>80</v>
      </c>
      <c r="C7" s="13">
        <v>483.23</v>
      </c>
      <c r="D7" s="13">
        <f t="shared" si="2"/>
        <v>9.8560000000000016</v>
      </c>
      <c r="E7" s="13">
        <v>0</v>
      </c>
      <c r="F7" s="13">
        <f t="shared" si="0"/>
        <v>493.08600000000001</v>
      </c>
      <c r="G7" s="13">
        <f t="shared" si="1"/>
        <v>5307.5777040000003</v>
      </c>
    </row>
    <row r="8" spans="1:8" ht="15" customHeight="1" x14ac:dyDescent="0.3">
      <c r="A8" s="12">
        <v>7</v>
      </c>
      <c r="B8" s="12" t="s">
        <v>57</v>
      </c>
      <c r="C8" s="13">
        <v>483.23</v>
      </c>
      <c r="D8" s="13">
        <f t="shared" si="2"/>
        <v>9.8560000000000016</v>
      </c>
      <c r="E8" s="13">
        <v>0</v>
      </c>
      <c r="F8" s="13">
        <f t="shared" si="0"/>
        <v>493.08600000000001</v>
      </c>
      <c r="G8" s="13">
        <f t="shared" si="1"/>
        <v>5307.5777040000003</v>
      </c>
    </row>
    <row r="9" spans="1:8" ht="15" customHeight="1" x14ac:dyDescent="0.3">
      <c r="A9" s="12">
        <v>8</v>
      </c>
      <c r="B9" s="12" t="s">
        <v>58</v>
      </c>
      <c r="C9" s="13">
        <v>483.23</v>
      </c>
      <c r="D9" s="13">
        <f t="shared" si="2"/>
        <v>9.8560000000000016</v>
      </c>
      <c r="E9" s="13">
        <v>0</v>
      </c>
      <c r="F9" s="13">
        <f t="shared" si="0"/>
        <v>493.08600000000001</v>
      </c>
      <c r="G9" s="13">
        <f t="shared" si="1"/>
        <v>5307.5777040000003</v>
      </c>
    </row>
    <row r="10" spans="1:8" ht="15" customHeight="1" x14ac:dyDescent="0.3">
      <c r="A10" s="12">
        <v>9</v>
      </c>
      <c r="B10" s="12" t="s">
        <v>34</v>
      </c>
      <c r="C10" s="13">
        <v>0</v>
      </c>
      <c r="D10" s="13">
        <f>2.24*2.2*2 + (2.4*4*2)</f>
        <v>29.056000000000001</v>
      </c>
      <c r="E10" s="13">
        <v>0</v>
      </c>
      <c r="F10" s="13">
        <f t="shared" si="0"/>
        <v>29.056000000000001</v>
      </c>
      <c r="G10" s="13">
        <f t="shared" si="1"/>
        <v>312.75878399999999</v>
      </c>
    </row>
    <row r="11" spans="1:8" ht="15.75" customHeight="1" x14ac:dyDescent="0.3">
      <c r="A11" s="176" t="s">
        <v>28</v>
      </c>
      <c r="B11" s="176"/>
      <c r="C11" s="19">
        <f>SUM(C2:C10)</f>
        <v>3542.9</v>
      </c>
      <c r="D11" s="19">
        <f>SUM(D2:D10)</f>
        <v>107.90400000000001</v>
      </c>
      <c r="E11" s="19">
        <f>SUM(E2:E10)</f>
        <v>322.94</v>
      </c>
      <c r="F11" s="19">
        <f>SUM(F2:F10)</f>
        <v>3973.7440000000011</v>
      </c>
      <c r="G11" s="19">
        <f>SUM(G2:G10)</f>
        <v>42773.380416</v>
      </c>
      <c r="H11" s="18"/>
    </row>
    <row r="12" spans="1:8" ht="15" customHeight="1" x14ac:dyDescent="0.3">
      <c r="F12" s="18">
        <v>22000</v>
      </c>
      <c r="G12" s="68"/>
      <c r="H12" s="18"/>
    </row>
    <row r="13" spans="1:8" ht="15" customHeight="1" x14ac:dyDescent="0.3">
      <c r="F13" s="18">
        <f>F11*F12</f>
        <v>87422368.00000003</v>
      </c>
      <c r="G13" s="18"/>
      <c r="H13" s="34"/>
    </row>
    <row r="14" spans="1:8" ht="15" customHeight="1" x14ac:dyDescent="0.3">
      <c r="F14" s="18">
        <f>F13</f>
        <v>87422368.00000003</v>
      </c>
      <c r="G14" s="68"/>
      <c r="H14" s="68"/>
    </row>
    <row r="15" spans="1:8" ht="15" customHeight="1" x14ac:dyDescent="0.3">
      <c r="G15" s="18"/>
    </row>
    <row r="16" spans="1:8" ht="15" customHeight="1" x14ac:dyDescent="0.3">
      <c r="G16" s="18"/>
    </row>
    <row r="17" spans="7:7" ht="15" customHeight="1" x14ac:dyDescent="0.3">
      <c r="G17" s="18"/>
    </row>
    <row r="18" spans="7:7" ht="15" customHeight="1" x14ac:dyDescent="0.3">
      <c r="G18" s="18"/>
    </row>
    <row r="19" spans="7:7" ht="15" customHeight="1" x14ac:dyDescent="0.3">
      <c r="G19" s="18"/>
    </row>
    <row r="20" spans="7:7" ht="15" customHeight="1" x14ac:dyDescent="0.3">
      <c r="G20" s="18"/>
    </row>
  </sheetData>
  <mergeCells count="1">
    <mergeCell ref="A11:B11"/>
  </mergeCells>
  <phoneticPr fontId="19" type="noConversion"/>
  <printOptions horizontalCentered="1" verticalCentered="1" gridLines="1"/>
  <pageMargins left="0.7" right="0.7" top="0.75" bottom="0.75" header="0" footer="0"/>
  <pageSetup paperSize="9"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6257A-4D2A-4612-814B-02A676EABDB3}">
  <dimension ref="A1:R64"/>
  <sheetViews>
    <sheetView workbookViewId="0">
      <selection activeCell="F23" sqref="F23"/>
    </sheetView>
  </sheetViews>
  <sheetFormatPr defaultColWidth="8.625" defaultRowHeight="16.5" x14ac:dyDescent="0.3"/>
  <cols>
    <col min="1" max="1" width="3.625" style="126" customWidth="1"/>
    <col min="2" max="2" width="5" style="126" customWidth="1"/>
    <col min="3" max="3" width="5.625" style="126" customWidth="1"/>
    <col min="4" max="4" width="10.125" style="126" bestFit="1" customWidth="1"/>
    <col min="5" max="5" width="8.625" style="126"/>
    <col min="6" max="6" width="12.125" style="126" customWidth="1"/>
    <col min="7" max="8" width="11.75" style="126" customWidth="1"/>
    <col min="9" max="9" width="12.125" style="126" customWidth="1"/>
    <col min="10" max="10" width="12.25" style="126" customWidth="1"/>
    <col min="11" max="11" width="10.875" style="126" customWidth="1"/>
    <col min="12" max="12" width="12.375" style="126" bestFit="1" customWidth="1"/>
    <col min="13" max="13" width="11.75" style="126" bestFit="1" customWidth="1"/>
    <col min="14" max="14" width="12.625" style="126" bestFit="1" customWidth="1"/>
    <col min="15" max="16" width="11.875" style="126" bestFit="1" customWidth="1"/>
    <col min="17" max="17" width="13.125" style="126" customWidth="1"/>
    <col min="18" max="16384" width="8.625" style="126"/>
  </cols>
  <sheetData>
    <row r="1" spans="1:18" ht="33" x14ac:dyDescent="0.3">
      <c r="A1" s="127" t="s">
        <v>89</v>
      </c>
      <c r="B1" s="127" t="s">
        <v>90</v>
      </c>
      <c r="C1" s="127" t="s">
        <v>91</v>
      </c>
      <c r="D1" s="127" t="s">
        <v>30</v>
      </c>
      <c r="E1" s="127" t="s">
        <v>47</v>
      </c>
      <c r="F1" s="127" t="s">
        <v>71</v>
      </c>
      <c r="G1" s="127" t="s">
        <v>72</v>
      </c>
      <c r="H1" s="127" t="s">
        <v>119</v>
      </c>
      <c r="I1" s="127" t="s">
        <v>112</v>
      </c>
      <c r="J1" s="127" t="s">
        <v>73</v>
      </c>
      <c r="K1" s="127" t="s">
        <v>74</v>
      </c>
      <c r="L1" s="127" t="s">
        <v>92</v>
      </c>
      <c r="M1" s="127" t="s">
        <v>93</v>
      </c>
      <c r="N1" s="127" t="s">
        <v>103</v>
      </c>
      <c r="O1" s="127" t="s">
        <v>104</v>
      </c>
      <c r="P1" s="127" t="s">
        <v>105</v>
      </c>
      <c r="Q1" s="16" t="s">
        <v>46</v>
      </c>
      <c r="R1" s="72" t="s">
        <v>60</v>
      </c>
    </row>
    <row r="2" spans="1:18" x14ac:dyDescent="0.3">
      <c r="A2" s="128">
        <v>1</v>
      </c>
      <c r="B2" s="129" t="s">
        <v>95</v>
      </c>
      <c r="C2" s="130">
        <v>1</v>
      </c>
      <c r="D2" s="130" t="s">
        <v>59</v>
      </c>
      <c r="E2" s="130" t="s">
        <v>96</v>
      </c>
      <c r="F2" s="123">
        <v>16.82</v>
      </c>
      <c r="G2" s="123">
        <f>F2*10.764</f>
        <v>181.05047999999999</v>
      </c>
      <c r="H2" s="123">
        <v>0</v>
      </c>
      <c r="I2" s="123">
        <f>H2*10.764</f>
        <v>0</v>
      </c>
      <c r="J2" s="141">
        <f>G2+I2</f>
        <v>181.05047999999999</v>
      </c>
      <c r="K2" s="141">
        <f>J2*1.1</f>
        <v>199.155528</v>
      </c>
      <c r="L2" s="141">
        <v>270</v>
      </c>
      <c r="M2" s="130" t="s">
        <v>94</v>
      </c>
      <c r="N2" s="145"/>
      <c r="O2" s="145"/>
      <c r="P2" s="145">
        <f>N2-O2</f>
        <v>0</v>
      </c>
    </row>
    <row r="3" spans="1:18" x14ac:dyDescent="0.3">
      <c r="A3" s="128">
        <v>2</v>
      </c>
      <c r="B3" s="129" t="s">
        <v>95</v>
      </c>
      <c r="C3" s="130">
        <v>2</v>
      </c>
      <c r="D3" s="130" t="s">
        <v>59</v>
      </c>
      <c r="E3" s="130" t="s">
        <v>96</v>
      </c>
      <c r="F3" s="123">
        <v>14.95</v>
      </c>
      <c r="G3" s="123">
        <f t="shared" ref="G3:G63" si="0">F3*10.764</f>
        <v>160.92179999999999</v>
      </c>
      <c r="H3" s="123">
        <v>0</v>
      </c>
      <c r="I3" s="123">
        <f t="shared" ref="I3:I63" si="1">H3*10.764</f>
        <v>0</v>
      </c>
      <c r="J3" s="141">
        <f t="shared" ref="J3:J63" si="2">G3+I3</f>
        <v>160.92179999999999</v>
      </c>
      <c r="K3" s="141">
        <f t="shared" ref="K3:K63" si="3">J3*1.1</f>
        <v>177.01398</v>
      </c>
      <c r="L3" s="141">
        <v>240</v>
      </c>
      <c r="M3" s="130" t="s">
        <v>94</v>
      </c>
      <c r="N3" s="145"/>
      <c r="O3" s="145"/>
      <c r="P3" s="145">
        <f t="shared" ref="P3:P63" si="4">N3-O3</f>
        <v>0</v>
      </c>
    </row>
    <row r="4" spans="1:18" x14ac:dyDescent="0.3">
      <c r="A4" s="128">
        <v>3</v>
      </c>
      <c r="B4" s="129" t="s">
        <v>95</v>
      </c>
      <c r="C4" s="130">
        <v>3</v>
      </c>
      <c r="D4" s="130" t="s">
        <v>59</v>
      </c>
      <c r="E4" s="130" t="s">
        <v>96</v>
      </c>
      <c r="F4" s="123">
        <v>16.13</v>
      </c>
      <c r="G4" s="123">
        <f t="shared" si="0"/>
        <v>173.62331999999998</v>
      </c>
      <c r="H4" s="123">
        <v>0</v>
      </c>
      <c r="I4" s="123">
        <f t="shared" si="1"/>
        <v>0</v>
      </c>
      <c r="J4" s="141">
        <f t="shared" si="2"/>
        <v>173.62331999999998</v>
      </c>
      <c r="K4" s="141">
        <f t="shared" si="3"/>
        <v>190.98565199999999</v>
      </c>
      <c r="L4" s="141">
        <v>260</v>
      </c>
      <c r="M4" s="130" t="s">
        <v>94</v>
      </c>
      <c r="N4" s="145"/>
      <c r="O4" s="145"/>
      <c r="P4" s="145">
        <f t="shared" si="4"/>
        <v>0</v>
      </c>
    </row>
    <row r="5" spans="1:18" x14ac:dyDescent="0.3">
      <c r="A5" s="128">
        <v>4</v>
      </c>
      <c r="B5" s="129" t="s">
        <v>95</v>
      </c>
      <c r="C5" s="130">
        <v>4</v>
      </c>
      <c r="D5" s="130" t="s">
        <v>59</v>
      </c>
      <c r="E5" s="130" t="s">
        <v>96</v>
      </c>
      <c r="F5" s="123">
        <v>16.13</v>
      </c>
      <c r="G5" s="123">
        <f t="shared" si="0"/>
        <v>173.62331999999998</v>
      </c>
      <c r="H5" s="123">
        <v>0</v>
      </c>
      <c r="I5" s="123">
        <f t="shared" si="1"/>
        <v>0</v>
      </c>
      <c r="J5" s="141">
        <f t="shared" si="2"/>
        <v>173.62331999999998</v>
      </c>
      <c r="K5" s="141">
        <f t="shared" si="3"/>
        <v>190.98565199999999</v>
      </c>
      <c r="L5" s="141">
        <v>260</v>
      </c>
      <c r="M5" s="130" t="s">
        <v>97</v>
      </c>
      <c r="N5" s="146"/>
      <c r="O5" s="146"/>
      <c r="P5" s="145">
        <f t="shared" si="4"/>
        <v>0</v>
      </c>
    </row>
    <row r="6" spans="1:18" x14ac:dyDescent="0.3">
      <c r="A6" s="128">
        <v>5</v>
      </c>
      <c r="B6" s="129" t="s">
        <v>95</v>
      </c>
      <c r="C6" s="130">
        <v>5</v>
      </c>
      <c r="D6" s="130" t="s">
        <v>59</v>
      </c>
      <c r="E6" s="130" t="s">
        <v>96</v>
      </c>
      <c r="F6" s="123">
        <v>14.95</v>
      </c>
      <c r="G6" s="123">
        <f t="shared" si="0"/>
        <v>160.92179999999999</v>
      </c>
      <c r="H6" s="123">
        <v>0</v>
      </c>
      <c r="I6" s="123">
        <f t="shared" si="1"/>
        <v>0</v>
      </c>
      <c r="J6" s="141">
        <f t="shared" si="2"/>
        <v>160.92179999999999</v>
      </c>
      <c r="K6" s="141">
        <f t="shared" si="3"/>
        <v>177.01398</v>
      </c>
      <c r="L6" s="141">
        <v>240</v>
      </c>
      <c r="M6" s="130" t="s">
        <v>99</v>
      </c>
      <c r="N6" s="146">
        <v>3000000</v>
      </c>
      <c r="O6" s="146">
        <v>30000</v>
      </c>
      <c r="P6" s="145">
        <f t="shared" si="4"/>
        <v>2970000</v>
      </c>
    </row>
    <row r="7" spans="1:18" x14ac:dyDescent="0.3">
      <c r="A7" s="128">
        <v>6</v>
      </c>
      <c r="B7" s="129" t="s">
        <v>95</v>
      </c>
      <c r="C7" s="130">
        <v>6</v>
      </c>
      <c r="D7" s="130" t="s">
        <v>59</v>
      </c>
      <c r="E7" s="130" t="s">
        <v>96</v>
      </c>
      <c r="F7" s="123">
        <v>16.82</v>
      </c>
      <c r="G7" s="123">
        <f t="shared" si="0"/>
        <v>181.05047999999999</v>
      </c>
      <c r="H7" s="123">
        <v>0</v>
      </c>
      <c r="I7" s="123">
        <f t="shared" si="1"/>
        <v>0</v>
      </c>
      <c r="J7" s="141">
        <f t="shared" si="2"/>
        <v>181.05047999999999</v>
      </c>
      <c r="K7" s="141">
        <f t="shared" si="3"/>
        <v>199.155528</v>
      </c>
      <c r="L7" s="141">
        <v>270</v>
      </c>
      <c r="M7" s="130" t="s">
        <v>97</v>
      </c>
      <c r="N7" s="146"/>
      <c r="O7" s="146"/>
      <c r="P7" s="145">
        <f t="shared" si="4"/>
        <v>0</v>
      </c>
    </row>
    <row r="8" spans="1:18" x14ac:dyDescent="0.3">
      <c r="A8" s="128">
        <v>7</v>
      </c>
      <c r="B8" s="129" t="s">
        <v>95</v>
      </c>
      <c r="C8" s="130">
        <v>101</v>
      </c>
      <c r="D8" s="130" t="s">
        <v>76</v>
      </c>
      <c r="E8" s="130" t="s">
        <v>98</v>
      </c>
      <c r="F8" s="123">
        <v>29.6</v>
      </c>
      <c r="G8" s="123">
        <f t="shared" si="0"/>
        <v>318.61439999999999</v>
      </c>
      <c r="H8" s="123">
        <v>14.76</v>
      </c>
      <c r="I8" s="123">
        <f t="shared" si="1"/>
        <v>158.87663999999998</v>
      </c>
      <c r="J8" s="141">
        <f t="shared" si="2"/>
        <v>477.49104</v>
      </c>
      <c r="K8" s="141">
        <f t="shared" si="3"/>
        <v>525.24014399999999</v>
      </c>
      <c r="L8" s="141">
        <v>680</v>
      </c>
      <c r="M8" s="130" t="s">
        <v>97</v>
      </c>
      <c r="N8" s="146"/>
      <c r="O8" s="146"/>
      <c r="P8" s="145">
        <f t="shared" si="4"/>
        <v>0</v>
      </c>
    </row>
    <row r="9" spans="1:18" x14ac:dyDescent="0.3">
      <c r="A9" s="128">
        <v>8</v>
      </c>
      <c r="B9" s="129" t="s">
        <v>95</v>
      </c>
      <c r="C9" s="130">
        <v>102</v>
      </c>
      <c r="D9" s="130" t="s">
        <v>76</v>
      </c>
      <c r="E9" s="130" t="s">
        <v>98</v>
      </c>
      <c r="F9" s="123">
        <v>25.21</v>
      </c>
      <c r="G9" s="123">
        <f t="shared" si="0"/>
        <v>271.36043999999998</v>
      </c>
      <c r="H9" s="123">
        <v>3.88</v>
      </c>
      <c r="I9" s="123">
        <f t="shared" si="1"/>
        <v>41.764319999999998</v>
      </c>
      <c r="J9" s="141">
        <f t="shared" si="2"/>
        <v>313.12475999999998</v>
      </c>
      <c r="K9" s="141">
        <f t="shared" si="3"/>
        <v>344.43723599999998</v>
      </c>
      <c r="L9" s="141">
        <v>445</v>
      </c>
      <c r="M9" s="130" t="s">
        <v>97</v>
      </c>
      <c r="N9" s="146"/>
      <c r="O9" s="146"/>
      <c r="P9" s="145">
        <f t="shared" si="4"/>
        <v>0</v>
      </c>
    </row>
    <row r="10" spans="1:18" x14ac:dyDescent="0.3">
      <c r="A10" s="128">
        <v>9</v>
      </c>
      <c r="B10" s="129" t="s">
        <v>95</v>
      </c>
      <c r="C10" s="130">
        <v>103</v>
      </c>
      <c r="D10" s="130" t="s">
        <v>76</v>
      </c>
      <c r="E10" s="130" t="s">
        <v>98</v>
      </c>
      <c r="F10" s="123">
        <v>25.21</v>
      </c>
      <c r="G10" s="123">
        <f t="shared" si="0"/>
        <v>271.36043999999998</v>
      </c>
      <c r="H10" s="123">
        <v>3.88</v>
      </c>
      <c r="I10" s="123">
        <f t="shared" si="1"/>
        <v>41.764319999999998</v>
      </c>
      <c r="J10" s="141">
        <f t="shared" si="2"/>
        <v>313.12475999999998</v>
      </c>
      <c r="K10" s="141">
        <f t="shared" si="3"/>
        <v>344.43723599999998</v>
      </c>
      <c r="L10" s="141">
        <v>445</v>
      </c>
      <c r="M10" s="130" t="s">
        <v>97</v>
      </c>
      <c r="N10" s="146"/>
      <c r="O10" s="146"/>
      <c r="P10" s="145">
        <f t="shared" si="4"/>
        <v>0</v>
      </c>
    </row>
    <row r="11" spans="1:18" x14ac:dyDescent="0.3">
      <c r="A11" s="128">
        <v>10</v>
      </c>
      <c r="B11" s="129" t="s">
        <v>95</v>
      </c>
      <c r="C11" s="130">
        <v>104</v>
      </c>
      <c r="D11" s="130" t="s">
        <v>76</v>
      </c>
      <c r="E11" s="130" t="s">
        <v>98</v>
      </c>
      <c r="F11" s="123">
        <v>25.21</v>
      </c>
      <c r="G11" s="123">
        <f t="shared" si="0"/>
        <v>271.36043999999998</v>
      </c>
      <c r="H11" s="123">
        <v>3.88</v>
      </c>
      <c r="I11" s="123">
        <f t="shared" si="1"/>
        <v>41.764319999999998</v>
      </c>
      <c r="J11" s="141">
        <f t="shared" si="2"/>
        <v>313.12475999999998</v>
      </c>
      <c r="K11" s="141">
        <f t="shared" si="3"/>
        <v>344.43723599999998</v>
      </c>
      <c r="L11" s="141">
        <v>445</v>
      </c>
      <c r="M11" s="130" t="s">
        <v>97</v>
      </c>
      <c r="N11" s="146"/>
      <c r="O11" s="146"/>
      <c r="P11" s="145">
        <f t="shared" si="4"/>
        <v>0</v>
      </c>
    </row>
    <row r="12" spans="1:18" x14ac:dyDescent="0.3">
      <c r="A12" s="128">
        <v>11</v>
      </c>
      <c r="B12" s="129" t="s">
        <v>95</v>
      </c>
      <c r="C12" s="130">
        <v>105</v>
      </c>
      <c r="D12" s="130" t="s">
        <v>76</v>
      </c>
      <c r="E12" s="130" t="s">
        <v>98</v>
      </c>
      <c r="F12" s="123">
        <v>25.21</v>
      </c>
      <c r="G12" s="123">
        <f t="shared" si="0"/>
        <v>271.36043999999998</v>
      </c>
      <c r="H12" s="123">
        <v>3.88</v>
      </c>
      <c r="I12" s="123">
        <f t="shared" si="1"/>
        <v>41.764319999999998</v>
      </c>
      <c r="J12" s="141">
        <f t="shared" si="2"/>
        <v>313.12475999999998</v>
      </c>
      <c r="K12" s="141">
        <f t="shared" si="3"/>
        <v>344.43723599999998</v>
      </c>
      <c r="L12" s="141">
        <v>445</v>
      </c>
      <c r="M12" s="130" t="s">
        <v>97</v>
      </c>
      <c r="N12" s="146"/>
      <c r="O12" s="146"/>
      <c r="P12" s="145">
        <f t="shared" si="4"/>
        <v>0</v>
      </c>
    </row>
    <row r="13" spans="1:18" x14ac:dyDescent="0.3">
      <c r="A13" s="128">
        <v>12</v>
      </c>
      <c r="B13" s="129" t="s">
        <v>95</v>
      </c>
      <c r="C13" s="130">
        <v>106</v>
      </c>
      <c r="D13" s="130" t="s">
        <v>76</v>
      </c>
      <c r="E13" s="130" t="s">
        <v>98</v>
      </c>
      <c r="F13" s="123">
        <v>25.21</v>
      </c>
      <c r="G13" s="123">
        <f t="shared" si="0"/>
        <v>271.36043999999998</v>
      </c>
      <c r="H13" s="123">
        <v>3.88</v>
      </c>
      <c r="I13" s="123">
        <f t="shared" si="1"/>
        <v>41.764319999999998</v>
      </c>
      <c r="J13" s="141">
        <f t="shared" si="2"/>
        <v>313.12475999999998</v>
      </c>
      <c r="K13" s="141">
        <f t="shared" si="3"/>
        <v>344.43723599999998</v>
      </c>
      <c r="L13" s="141">
        <v>445</v>
      </c>
      <c r="M13" s="130" t="s">
        <v>97</v>
      </c>
      <c r="N13" s="146"/>
      <c r="O13" s="146"/>
      <c r="P13" s="145">
        <f t="shared" si="4"/>
        <v>0</v>
      </c>
    </row>
    <row r="14" spans="1:18" x14ac:dyDescent="0.3">
      <c r="A14" s="128">
        <v>13</v>
      </c>
      <c r="B14" s="129" t="s">
        <v>95</v>
      </c>
      <c r="C14" s="130">
        <v>107</v>
      </c>
      <c r="D14" s="130" t="s">
        <v>76</v>
      </c>
      <c r="E14" s="130" t="s">
        <v>98</v>
      </c>
      <c r="F14" s="123">
        <v>25.21</v>
      </c>
      <c r="G14" s="123">
        <f t="shared" si="0"/>
        <v>271.36043999999998</v>
      </c>
      <c r="H14" s="123">
        <v>3.88</v>
      </c>
      <c r="I14" s="123">
        <f t="shared" si="1"/>
        <v>41.764319999999998</v>
      </c>
      <c r="J14" s="141">
        <f t="shared" si="2"/>
        <v>313.12475999999998</v>
      </c>
      <c r="K14" s="141">
        <f t="shared" si="3"/>
        <v>344.43723599999998</v>
      </c>
      <c r="L14" s="141">
        <v>445</v>
      </c>
      <c r="M14" s="130" t="s">
        <v>97</v>
      </c>
      <c r="N14" s="146"/>
      <c r="O14" s="146"/>
      <c r="P14" s="145">
        <f t="shared" si="4"/>
        <v>0</v>
      </c>
    </row>
    <row r="15" spans="1:18" x14ac:dyDescent="0.3">
      <c r="A15" s="128">
        <v>14</v>
      </c>
      <c r="B15" s="129" t="s">
        <v>95</v>
      </c>
      <c r="C15" s="130">
        <v>108</v>
      </c>
      <c r="D15" s="130" t="s">
        <v>76</v>
      </c>
      <c r="E15" s="130" t="s">
        <v>98</v>
      </c>
      <c r="F15" s="123">
        <v>31.35</v>
      </c>
      <c r="G15" s="123">
        <f t="shared" si="0"/>
        <v>337.45139999999998</v>
      </c>
      <c r="H15" s="123">
        <v>12.43</v>
      </c>
      <c r="I15" s="123">
        <f t="shared" si="1"/>
        <v>133.79651999999999</v>
      </c>
      <c r="J15" s="141">
        <f t="shared" si="2"/>
        <v>471.24791999999997</v>
      </c>
      <c r="K15" s="141">
        <f t="shared" si="3"/>
        <v>518.37271199999998</v>
      </c>
      <c r="L15" s="141">
        <v>710</v>
      </c>
      <c r="M15" s="130" t="s">
        <v>94</v>
      </c>
      <c r="N15" s="145"/>
      <c r="O15" s="145"/>
      <c r="P15" s="145">
        <f t="shared" si="4"/>
        <v>0</v>
      </c>
    </row>
    <row r="16" spans="1:18" x14ac:dyDescent="0.3">
      <c r="A16" s="128">
        <v>15</v>
      </c>
      <c r="B16" s="129" t="s">
        <v>95</v>
      </c>
      <c r="C16" s="130">
        <v>201</v>
      </c>
      <c r="D16" s="130" t="s">
        <v>77</v>
      </c>
      <c r="E16" s="130" t="s">
        <v>98</v>
      </c>
      <c r="F16" s="123">
        <v>29.6</v>
      </c>
      <c r="G16" s="123">
        <f t="shared" si="0"/>
        <v>318.61439999999999</v>
      </c>
      <c r="H16" s="123">
        <v>3.02</v>
      </c>
      <c r="I16" s="123">
        <f t="shared" si="1"/>
        <v>32.507280000000002</v>
      </c>
      <c r="J16" s="141">
        <f t="shared" si="2"/>
        <v>351.12167999999997</v>
      </c>
      <c r="K16" s="141">
        <f t="shared" si="3"/>
        <v>386.23384800000002</v>
      </c>
      <c r="L16" s="141">
        <v>495</v>
      </c>
      <c r="M16" s="130" t="s">
        <v>99</v>
      </c>
      <c r="N16" s="141">
        <v>2223000</v>
      </c>
      <c r="O16" s="141">
        <v>1224950</v>
      </c>
      <c r="P16" s="145">
        <f t="shared" si="4"/>
        <v>998050</v>
      </c>
    </row>
    <row r="17" spans="1:16" x14ac:dyDescent="0.3">
      <c r="A17" s="128">
        <v>16</v>
      </c>
      <c r="B17" s="129" t="s">
        <v>95</v>
      </c>
      <c r="C17" s="130">
        <v>202</v>
      </c>
      <c r="D17" s="130" t="s">
        <v>77</v>
      </c>
      <c r="E17" s="130" t="s">
        <v>98</v>
      </c>
      <c r="F17" s="123">
        <v>25.21</v>
      </c>
      <c r="G17" s="123">
        <f t="shared" si="0"/>
        <v>271.36043999999998</v>
      </c>
      <c r="H17" s="123">
        <v>3.88</v>
      </c>
      <c r="I17" s="123">
        <f t="shared" si="1"/>
        <v>41.764319999999998</v>
      </c>
      <c r="J17" s="141">
        <f t="shared" si="2"/>
        <v>313.12475999999998</v>
      </c>
      <c r="K17" s="141">
        <f t="shared" si="3"/>
        <v>344.43723599999998</v>
      </c>
      <c r="L17" s="141">
        <v>445</v>
      </c>
      <c r="M17" s="130" t="s">
        <v>94</v>
      </c>
      <c r="N17" s="145"/>
      <c r="O17" s="145"/>
      <c r="P17" s="145">
        <f t="shared" si="4"/>
        <v>0</v>
      </c>
    </row>
    <row r="18" spans="1:16" x14ac:dyDescent="0.3">
      <c r="A18" s="128">
        <v>17</v>
      </c>
      <c r="B18" s="129" t="s">
        <v>95</v>
      </c>
      <c r="C18" s="130">
        <v>203</v>
      </c>
      <c r="D18" s="130" t="s">
        <v>77</v>
      </c>
      <c r="E18" s="130" t="s">
        <v>98</v>
      </c>
      <c r="F18" s="123">
        <v>25.21</v>
      </c>
      <c r="G18" s="123">
        <f t="shared" si="0"/>
        <v>271.36043999999998</v>
      </c>
      <c r="H18" s="123">
        <v>3.88</v>
      </c>
      <c r="I18" s="123">
        <f t="shared" si="1"/>
        <v>41.764319999999998</v>
      </c>
      <c r="J18" s="141">
        <f t="shared" si="2"/>
        <v>313.12475999999998</v>
      </c>
      <c r="K18" s="141">
        <f t="shared" si="3"/>
        <v>344.43723599999998</v>
      </c>
      <c r="L18" s="141">
        <v>445</v>
      </c>
      <c r="M18" s="130" t="s">
        <v>94</v>
      </c>
      <c r="N18" s="145"/>
      <c r="O18" s="145"/>
      <c r="P18" s="145">
        <f t="shared" si="4"/>
        <v>0</v>
      </c>
    </row>
    <row r="19" spans="1:16" x14ac:dyDescent="0.3">
      <c r="A19" s="128">
        <v>18</v>
      </c>
      <c r="B19" s="129" t="s">
        <v>95</v>
      </c>
      <c r="C19" s="130">
        <v>204</v>
      </c>
      <c r="D19" s="130" t="s">
        <v>77</v>
      </c>
      <c r="E19" s="130" t="s">
        <v>98</v>
      </c>
      <c r="F19" s="123">
        <v>25.21</v>
      </c>
      <c r="G19" s="123">
        <f t="shared" si="0"/>
        <v>271.36043999999998</v>
      </c>
      <c r="H19" s="123">
        <v>3.88</v>
      </c>
      <c r="I19" s="123">
        <f t="shared" si="1"/>
        <v>41.764319999999998</v>
      </c>
      <c r="J19" s="141">
        <f t="shared" si="2"/>
        <v>313.12475999999998</v>
      </c>
      <c r="K19" s="141">
        <f t="shared" si="3"/>
        <v>344.43723599999998</v>
      </c>
      <c r="L19" s="141">
        <v>445</v>
      </c>
      <c r="M19" s="130" t="s">
        <v>99</v>
      </c>
      <c r="N19" s="146">
        <v>2800000</v>
      </c>
      <c r="O19" s="146">
        <v>40010</v>
      </c>
      <c r="P19" s="145">
        <f t="shared" si="4"/>
        <v>2759990</v>
      </c>
    </row>
    <row r="20" spans="1:16" x14ac:dyDescent="0.3">
      <c r="A20" s="128">
        <v>19</v>
      </c>
      <c r="B20" s="129" t="s">
        <v>95</v>
      </c>
      <c r="C20" s="130">
        <v>205</v>
      </c>
      <c r="D20" s="130" t="s">
        <v>77</v>
      </c>
      <c r="E20" s="130" t="s">
        <v>98</v>
      </c>
      <c r="F20" s="123">
        <v>25.21</v>
      </c>
      <c r="G20" s="123">
        <f t="shared" si="0"/>
        <v>271.36043999999998</v>
      </c>
      <c r="H20" s="123">
        <v>3.88</v>
      </c>
      <c r="I20" s="123">
        <f t="shared" si="1"/>
        <v>41.764319999999998</v>
      </c>
      <c r="J20" s="141">
        <f t="shared" si="2"/>
        <v>313.12475999999998</v>
      </c>
      <c r="K20" s="141">
        <f t="shared" si="3"/>
        <v>344.43723599999998</v>
      </c>
      <c r="L20" s="141">
        <v>445</v>
      </c>
      <c r="M20" s="130" t="s">
        <v>99</v>
      </c>
      <c r="N20" s="146">
        <v>2950000</v>
      </c>
      <c r="O20" s="146">
        <v>190010</v>
      </c>
      <c r="P20" s="145">
        <f t="shared" si="4"/>
        <v>2759990</v>
      </c>
    </row>
    <row r="21" spans="1:16" x14ac:dyDescent="0.3">
      <c r="A21" s="128">
        <v>20</v>
      </c>
      <c r="B21" s="129" t="s">
        <v>95</v>
      </c>
      <c r="C21" s="130">
        <v>206</v>
      </c>
      <c r="D21" s="130" t="s">
        <v>77</v>
      </c>
      <c r="E21" s="130" t="s">
        <v>98</v>
      </c>
      <c r="F21" s="123">
        <v>25.21</v>
      </c>
      <c r="G21" s="123">
        <f t="shared" si="0"/>
        <v>271.36043999999998</v>
      </c>
      <c r="H21" s="123">
        <v>3.88</v>
      </c>
      <c r="I21" s="123">
        <f t="shared" si="1"/>
        <v>41.764319999999998</v>
      </c>
      <c r="J21" s="141">
        <f t="shared" si="2"/>
        <v>313.12475999999998</v>
      </c>
      <c r="K21" s="141">
        <f t="shared" si="3"/>
        <v>344.43723599999998</v>
      </c>
      <c r="L21" s="141">
        <v>445</v>
      </c>
      <c r="M21" s="130" t="s">
        <v>99</v>
      </c>
      <c r="N21" s="146">
        <v>2820000</v>
      </c>
      <c r="O21" s="146">
        <v>150000</v>
      </c>
      <c r="P21" s="145">
        <f t="shared" si="4"/>
        <v>2670000</v>
      </c>
    </row>
    <row r="22" spans="1:16" x14ac:dyDescent="0.3">
      <c r="A22" s="128">
        <v>21</v>
      </c>
      <c r="B22" s="129" t="s">
        <v>95</v>
      </c>
      <c r="C22" s="130">
        <v>207</v>
      </c>
      <c r="D22" s="130" t="s">
        <v>77</v>
      </c>
      <c r="E22" s="130" t="s">
        <v>98</v>
      </c>
      <c r="F22" s="123">
        <v>25.21</v>
      </c>
      <c r="G22" s="123">
        <f t="shared" si="0"/>
        <v>271.36043999999998</v>
      </c>
      <c r="H22" s="123">
        <v>3.88</v>
      </c>
      <c r="I22" s="123">
        <f t="shared" si="1"/>
        <v>41.764319999999998</v>
      </c>
      <c r="J22" s="141">
        <f t="shared" si="2"/>
        <v>313.12475999999998</v>
      </c>
      <c r="K22" s="141">
        <f t="shared" si="3"/>
        <v>344.43723599999998</v>
      </c>
      <c r="L22" s="141">
        <v>445</v>
      </c>
      <c r="M22" s="130" t="s">
        <v>99</v>
      </c>
      <c r="N22" s="146">
        <v>2930000</v>
      </c>
      <c r="O22" s="146">
        <v>350000</v>
      </c>
      <c r="P22" s="145">
        <f t="shared" si="4"/>
        <v>2580000</v>
      </c>
    </row>
    <row r="23" spans="1:16" x14ac:dyDescent="0.3">
      <c r="A23" s="128">
        <v>22</v>
      </c>
      <c r="B23" s="129" t="s">
        <v>95</v>
      </c>
      <c r="C23" s="130">
        <v>208</v>
      </c>
      <c r="D23" s="130" t="s">
        <v>77</v>
      </c>
      <c r="E23" s="130" t="s">
        <v>98</v>
      </c>
      <c r="F23" s="123">
        <v>31.35</v>
      </c>
      <c r="G23" s="123">
        <f t="shared" si="0"/>
        <v>337.45139999999998</v>
      </c>
      <c r="H23" s="123">
        <v>3.0249999999999999</v>
      </c>
      <c r="I23" s="123">
        <f t="shared" si="1"/>
        <v>32.561099999999996</v>
      </c>
      <c r="J23" s="141">
        <f t="shared" si="2"/>
        <v>370.01249999999999</v>
      </c>
      <c r="K23" s="141">
        <f t="shared" si="3"/>
        <v>407.01375000000002</v>
      </c>
      <c r="L23" s="141">
        <v>525</v>
      </c>
      <c r="M23" s="130" t="s">
        <v>97</v>
      </c>
      <c r="N23" s="146"/>
      <c r="O23" s="146"/>
      <c r="P23" s="145">
        <f t="shared" si="4"/>
        <v>0</v>
      </c>
    </row>
    <row r="24" spans="1:16" x14ac:dyDescent="0.3">
      <c r="A24" s="128">
        <v>23</v>
      </c>
      <c r="B24" s="129" t="s">
        <v>95</v>
      </c>
      <c r="C24" s="130">
        <v>301</v>
      </c>
      <c r="D24" s="130" t="s">
        <v>78</v>
      </c>
      <c r="E24" s="130" t="s">
        <v>98</v>
      </c>
      <c r="F24" s="123">
        <v>29.6</v>
      </c>
      <c r="G24" s="123">
        <f t="shared" si="0"/>
        <v>318.61439999999999</v>
      </c>
      <c r="H24" s="123">
        <v>3.02</v>
      </c>
      <c r="I24" s="123">
        <f t="shared" si="1"/>
        <v>32.507280000000002</v>
      </c>
      <c r="J24" s="141">
        <f t="shared" si="2"/>
        <v>351.12167999999997</v>
      </c>
      <c r="K24" s="141">
        <f t="shared" si="3"/>
        <v>386.23384800000002</v>
      </c>
      <c r="L24" s="141">
        <v>495</v>
      </c>
      <c r="M24" s="130" t="s">
        <v>99</v>
      </c>
      <c r="N24" s="146">
        <v>2389000</v>
      </c>
      <c r="O24" s="146">
        <v>209000</v>
      </c>
      <c r="P24" s="145">
        <f t="shared" si="4"/>
        <v>2180000</v>
      </c>
    </row>
    <row r="25" spans="1:16" x14ac:dyDescent="0.3">
      <c r="A25" s="128">
        <v>24</v>
      </c>
      <c r="B25" s="129" t="s">
        <v>95</v>
      </c>
      <c r="C25" s="130">
        <v>302</v>
      </c>
      <c r="D25" s="130" t="s">
        <v>78</v>
      </c>
      <c r="E25" s="130" t="s">
        <v>98</v>
      </c>
      <c r="F25" s="123">
        <v>25.21</v>
      </c>
      <c r="G25" s="123">
        <f t="shared" si="0"/>
        <v>271.36043999999998</v>
      </c>
      <c r="H25" s="123">
        <v>3.88</v>
      </c>
      <c r="I25" s="123">
        <f t="shared" si="1"/>
        <v>41.764319999999998</v>
      </c>
      <c r="J25" s="141">
        <f t="shared" si="2"/>
        <v>313.12475999999998</v>
      </c>
      <c r="K25" s="141">
        <f t="shared" si="3"/>
        <v>344.43723599999998</v>
      </c>
      <c r="L25" s="141">
        <v>445</v>
      </c>
      <c r="M25" s="130" t="s">
        <v>94</v>
      </c>
      <c r="N25" s="145"/>
      <c r="O25" s="145"/>
      <c r="P25" s="145">
        <f t="shared" si="4"/>
        <v>0</v>
      </c>
    </row>
    <row r="26" spans="1:16" x14ac:dyDescent="0.3">
      <c r="A26" s="128">
        <v>25</v>
      </c>
      <c r="B26" s="129" t="s">
        <v>95</v>
      </c>
      <c r="C26" s="130">
        <v>303</v>
      </c>
      <c r="D26" s="130" t="s">
        <v>78</v>
      </c>
      <c r="E26" s="130" t="s">
        <v>98</v>
      </c>
      <c r="F26" s="123">
        <v>25.21</v>
      </c>
      <c r="G26" s="123">
        <f t="shared" si="0"/>
        <v>271.36043999999998</v>
      </c>
      <c r="H26" s="123">
        <v>3.88</v>
      </c>
      <c r="I26" s="123">
        <f t="shared" si="1"/>
        <v>41.764319999999998</v>
      </c>
      <c r="J26" s="141">
        <f t="shared" si="2"/>
        <v>313.12475999999998</v>
      </c>
      <c r="K26" s="141">
        <f t="shared" si="3"/>
        <v>344.43723599999998</v>
      </c>
      <c r="L26" s="141">
        <v>445</v>
      </c>
      <c r="M26" s="130" t="s">
        <v>94</v>
      </c>
      <c r="N26" s="145"/>
      <c r="O26" s="145"/>
      <c r="P26" s="145">
        <f t="shared" si="4"/>
        <v>0</v>
      </c>
    </row>
    <row r="27" spans="1:16" x14ac:dyDescent="0.3">
      <c r="A27" s="128">
        <v>26</v>
      </c>
      <c r="B27" s="129" t="s">
        <v>95</v>
      </c>
      <c r="C27" s="130">
        <v>304</v>
      </c>
      <c r="D27" s="130" t="s">
        <v>78</v>
      </c>
      <c r="E27" s="130" t="s">
        <v>98</v>
      </c>
      <c r="F27" s="123">
        <v>25.21</v>
      </c>
      <c r="G27" s="123">
        <f t="shared" si="0"/>
        <v>271.36043999999998</v>
      </c>
      <c r="H27" s="123">
        <v>3.88</v>
      </c>
      <c r="I27" s="123">
        <f t="shared" si="1"/>
        <v>41.764319999999998</v>
      </c>
      <c r="J27" s="141">
        <f t="shared" si="2"/>
        <v>313.12475999999998</v>
      </c>
      <c r="K27" s="141">
        <f t="shared" si="3"/>
        <v>344.43723599999998</v>
      </c>
      <c r="L27" s="141">
        <v>445</v>
      </c>
      <c r="M27" s="130" t="s">
        <v>94</v>
      </c>
      <c r="N27" s="145"/>
      <c r="O27" s="145"/>
      <c r="P27" s="145">
        <f t="shared" si="4"/>
        <v>0</v>
      </c>
    </row>
    <row r="28" spans="1:16" x14ac:dyDescent="0.3">
      <c r="A28" s="128">
        <v>27</v>
      </c>
      <c r="B28" s="129" t="s">
        <v>95</v>
      </c>
      <c r="C28" s="130">
        <v>305</v>
      </c>
      <c r="D28" s="130" t="s">
        <v>78</v>
      </c>
      <c r="E28" s="130" t="s">
        <v>98</v>
      </c>
      <c r="F28" s="123">
        <v>25.21</v>
      </c>
      <c r="G28" s="123">
        <f t="shared" si="0"/>
        <v>271.36043999999998</v>
      </c>
      <c r="H28" s="123">
        <v>3.88</v>
      </c>
      <c r="I28" s="123">
        <f t="shared" si="1"/>
        <v>41.764319999999998</v>
      </c>
      <c r="J28" s="141">
        <f t="shared" si="2"/>
        <v>313.12475999999998</v>
      </c>
      <c r="K28" s="141">
        <f t="shared" si="3"/>
        <v>344.43723599999998</v>
      </c>
      <c r="L28" s="141">
        <v>445</v>
      </c>
      <c r="M28" s="130" t="s">
        <v>94</v>
      </c>
      <c r="N28" s="145"/>
      <c r="O28" s="145"/>
      <c r="P28" s="145">
        <f t="shared" si="4"/>
        <v>0</v>
      </c>
    </row>
    <row r="29" spans="1:16" x14ac:dyDescent="0.3">
      <c r="A29" s="128">
        <v>28</v>
      </c>
      <c r="B29" s="129" t="s">
        <v>95</v>
      </c>
      <c r="C29" s="130">
        <v>306</v>
      </c>
      <c r="D29" s="130" t="s">
        <v>78</v>
      </c>
      <c r="E29" s="130" t="s">
        <v>98</v>
      </c>
      <c r="F29" s="123">
        <v>25.21</v>
      </c>
      <c r="G29" s="123">
        <f t="shared" si="0"/>
        <v>271.36043999999998</v>
      </c>
      <c r="H29" s="123">
        <v>3.88</v>
      </c>
      <c r="I29" s="123">
        <f t="shared" si="1"/>
        <v>41.764319999999998</v>
      </c>
      <c r="J29" s="141">
        <f t="shared" si="2"/>
        <v>313.12475999999998</v>
      </c>
      <c r="K29" s="141">
        <f t="shared" si="3"/>
        <v>344.43723599999998</v>
      </c>
      <c r="L29" s="141">
        <v>445</v>
      </c>
      <c r="M29" s="130" t="s">
        <v>94</v>
      </c>
      <c r="N29" s="145"/>
      <c r="O29" s="145"/>
      <c r="P29" s="145">
        <f t="shared" si="4"/>
        <v>0</v>
      </c>
    </row>
    <row r="30" spans="1:16" x14ac:dyDescent="0.3">
      <c r="A30" s="128">
        <v>29</v>
      </c>
      <c r="B30" s="129" t="s">
        <v>95</v>
      </c>
      <c r="C30" s="130">
        <v>307</v>
      </c>
      <c r="D30" s="130" t="s">
        <v>78</v>
      </c>
      <c r="E30" s="130" t="s">
        <v>98</v>
      </c>
      <c r="F30" s="123">
        <v>25.21</v>
      </c>
      <c r="G30" s="123">
        <f t="shared" si="0"/>
        <v>271.36043999999998</v>
      </c>
      <c r="H30" s="123">
        <v>3.88</v>
      </c>
      <c r="I30" s="123">
        <f t="shared" si="1"/>
        <v>41.764319999999998</v>
      </c>
      <c r="J30" s="141">
        <f t="shared" si="2"/>
        <v>313.12475999999998</v>
      </c>
      <c r="K30" s="141">
        <f t="shared" si="3"/>
        <v>344.43723599999998</v>
      </c>
      <c r="L30" s="141">
        <v>445</v>
      </c>
      <c r="M30" s="130" t="s">
        <v>94</v>
      </c>
      <c r="N30" s="145"/>
      <c r="O30" s="145"/>
      <c r="P30" s="145">
        <f t="shared" si="4"/>
        <v>0</v>
      </c>
    </row>
    <row r="31" spans="1:16" x14ac:dyDescent="0.3">
      <c r="A31" s="128">
        <v>30</v>
      </c>
      <c r="B31" s="129" t="s">
        <v>95</v>
      </c>
      <c r="C31" s="130">
        <v>308</v>
      </c>
      <c r="D31" s="130" t="s">
        <v>78</v>
      </c>
      <c r="E31" s="130" t="s">
        <v>98</v>
      </c>
      <c r="F31" s="123">
        <v>31.35</v>
      </c>
      <c r="G31" s="123">
        <f t="shared" si="0"/>
        <v>337.45139999999998</v>
      </c>
      <c r="H31" s="123">
        <v>3.02</v>
      </c>
      <c r="I31" s="123">
        <f t="shared" si="1"/>
        <v>32.507280000000002</v>
      </c>
      <c r="J31" s="141">
        <f t="shared" si="2"/>
        <v>369.95867999999996</v>
      </c>
      <c r="K31" s="141">
        <f t="shared" si="3"/>
        <v>406.95454799999999</v>
      </c>
      <c r="L31" s="141">
        <v>525</v>
      </c>
      <c r="M31" s="130" t="s">
        <v>99</v>
      </c>
      <c r="N31" s="146">
        <v>3200000</v>
      </c>
      <c r="O31" s="146">
        <v>111001</v>
      </c>
      <c r="P31" s="145">
        <f t="shared" si="4"/>
        <v>3088999</v>
      </c>
    </row>
    <row r="32" spans="1:16" x14ac:dyDescent="0.3">
      <c r="A32" s="128">
        <v>31</v>
      </c>
      <c r="B32" s="129" t="s">
        <v>95</v>
      </c>
      <c r="C32" s="130">
        <v>401</v>
      </c>
      <c r="D32" s="130" t="s">
        <v>79</v>
      </c>
      <c r="E32" s="130" t="s">
        <v>98</v>
      </c>
      <c r="F32" s="123">
        <v>29.6</v>
      </c>
      <c r="G32" s="123">
        <f t="shared" si="0"/>
        <v>318.61439999999999</v>
      </c>
      <c r="H32" s="123">
        <v>3.88</v>
      </c>
      <c r="I32" s="123">
        <f t="shared" si="1"/>
        <v>41.764319999999998</v>
      </c>
      <c r="J32" s="141">
        <f t="shared" si="2"/>
        <v>360.37871999999999</v>
      </c>
      <c r="K32" s="141">
        <f t="shared" si="3"/>
        <v>396.41659200000004</v>
      </c>
      <c r="L32" s="141">
        <v>495</v>
      </c>
      <c r="M32" s="130" t="s">
        <v>99</v>
      </c>
      <c r="N32" s="146">
        <v>2223000</v>
      </c>
      <c r="O32" s="146">
        <v>1282800</v>
      </c>
      <c r="P32" s="145">
        <f t="shared" si="4"/>
        <v>940200</v>
      </c>
    </row>
    <row r="33" spans="1:16" x14ac:dyDescent="0.3">
      <c r="A33" s="128">
        <v>32</v>
      </c>
      <c r="B33" s="129" t="s">
        <v>95</v>
      </c>
      <c r="C33" s="130">
        <v>402</v>
      </c>
      <c r="D33" s="130" t="s">
        <v>79</v>
      </c>
      <c r="E33" s="130" t="s">
        <v>98</v>
      </c>
      <c r="F33" s="123">
        <v>25.21</v>
      </c>
      <c r="G33" s="123">
        <f t="shared" si="0"/>
        <v>271.36043999999998</v>
      </c>
      <c r="H33" s="123">
        <v>3.88</v>
      </c>
      <c r="I33" s="123">
        <f t="shared" si="1"/>
        <v>41.764319999999998</v>
      </c>
      <c r="J33" s="141">
        <f t="shared" si="2"/>
        <v>313.12475999999998</v>
      </c>
      <c r="K33" s="141">
        <f t="shared" si="3"/>
        <v>344.43723599999998</v>
      </c>
      <c r="L33" s="141">
        <v>445</v>
      </c>
      <c r="M33" s="130" t="s">
        <v>94</v>
      </c>
      <c r="N33" s="145"/>
      <c r="O33" s="145"/>
      <c r="P33" s="145">
        <f t="shared" si="4"/>
        <v>0</v>
      </c>
    </row>
    <row r="34" spans="1:16" x14ac:dyDescent="0.3">
      <c r="A34" s="128">
        <v>33</v>
      </c>
      <c r="B34" s="129" t="s">
        <v>95</v>
      </c>
      <c r="C34" s="130">
        <v>403</v>
      </c>
      <c r="D34" s="130" t="s">
        <v>79</v>
      </c>
      <c r="E34" s="130" t="s">
        <v>98</v>
      </c>
      <c r="F34" s="123">
        <v>25.21</v>
      </c>
      <c r="G34" s="123">
        <f t="shared" si="0"/>
        <v>271.36043999999998</v>
      </c>
      <c r="H34" s="123">
        <v>3.88</v>
      </c>
      <c r="I34" s="123">
        <f t="shared" si="1"/>
        <v>41.764319999999998</v>
      </c>
      <c r="J34" s="141">
        <f t="shared" si="2"/>
        <v>313.12475999999998</v>
      </c>
      <c r="K34" s="141">
        <f t="shared" si="3"/>
        <v>344.43723599999998</v>
      </c>
      <c r="L34" s="141">
        <v>445</v>
      </c>
      <c r="M34" s="130" t="s">
        <v>94</v>
      </c>
      <c r="N34" s="145"/>
      <c r="O34" s="145"/>
      <c r="P34" s="145">
        <f t="shared" si="4"/>
        <v>0</v>
      </c>
    </row>
    <row r="35" spans="1:16" x14ac:dyDescent="0.3">
      <c r="A35" s="128">
        <v>34</v>
      </c>
      <c r="B35" s="129" t="s">
        <v>95</v>
      </c>
      <c r="C35" s="130">
        <v>404</v>
      </c>
      <c r="D35" s="130" t="s">
        <v>79</v>
      </c>
      <c r="E35" s="130" t="s">
        <v>98</v>
      </c>
      <c r="F35" s="123">
        <v>25.21</v>
      </c>
      <c r="G35" s="123">
        <f t="shared" si="0"/>
        <v>271.36043999999998</v>
      </c>
      <c r="H35" s="123">
        <v>3.88</v>
      </c>
      <c r="I35" s="123">
        <f t="shared" si="1"/>
        <v>41.764319999999998</v>
      </c>
      <c r="J35" s="141">
        <f t="shared" si="2"/>
        <v>313.12475999999998</v>
      </c>
      <c r="K35" s="141">
        <f t="shared" si="3"/>
        <v>344.43723599999998</v>
      </c>
      <c r="L35" s="141">
        <v>445</v>
      </c>
      <c r="M35" s="130" t="s">
        <v>94</v>
      </c>
      <c r="N35" s="145"/>
      <c r="O35" s="145"/>
      <c r="P35" s="145">
        <f t="shared" si="4"/>
        <v>0</v>
      </c>
    </row>
    <row r="36" spans="1:16" x14ac:dyDescent="0.3">
      <c r="A36" s="128">
        <v>35</v>
      </c>
      <c r="B36" s="129" t="s">
        <v>95</v>
      </c>
      <c r="C36" s="130">
        <v>405</v>
      </c>
      <c r="D36" s="130" t="s">
        <v>79</v>
      </c>
      <c r="E36" s="130" t="s">
        <v>98</v>
      </c>
      <c r="F36" s="123">
        <v>25.21</v>
      </c>
      <c r="G36" s="123">
        <f t="shared" si="0"/>
        <v>271.36043999999998</v>
      </c>
      <c r="H36" s="123">
        <v>3.88</v>
      </c>
      <c r="I36" s="123">
        <f t="shared" si="1"/>
        <v>41.764319999999998</v>
      </c>
      <c r="J36" s="141">
        <f t="shared" si="2"/>
        <v>313.12475999999998</v>
      </c>
      <c r="K36" s="141">
        <f t="shared" si="3"/>
        <v>344.43723599999998</v>
      </c>
      <c r="L36" s="141">
        <v>445</v>
      </c>
      <c r="M36" s="130" t="s">
        <v>97</v>
      </c>
      <c r="N36" s="146"/>
      <c r="O36" s="146"/>
      <c r="P36" s="145">
        <f t="shared" si="4"/>
        <v>0</v>
      </c>
    </row>
    <row r="37" spans="1:16" x14ac:dyDescent="0.3">
      <c r="A37" s="128">
        <v>36</v>
      </c>
      <c r="B37" s="129" t="s">
        <v>95</v>
      </c>
      <c r="C37" s="130">
        <v>406</v>
      </c>
      <c r="D37" s="130" t="s">
        <v>79</v>
      </c>
      <c r="E37" s="130" t="s">
        <v>98</v>
      </c>
      <c r="F37" s="123">
        <v>25.21</v>
      </c>
      <c r="G37" s="123">
        <f t="shared" si="0"/>
        <v>271.36043999999998</v>
      </c>
      <c r="H37" s="123">
        <v>3.88</v>
      </c>
      <c r="I37" s="123">
        <f t="shared" si="1"/>
        <v>41.764319999999998</v>
      </c>
      <c r="J37" s="141">
        <f t="shared" si="2"/>
        <v>313.12475999999998</v>
      </c>
      <c r="K37" s="141">
        <f t="shared" si="3"/>
        <v>344.43723599999998</v>
      </c>
      <c r="L37" s="141">
        <v>445</v>
      </c>
      <c r="M37" s="130" t="s">
        <v>99</v>
      </c>
      <c r="N37" s="146">
        <v>2750000</v>
      </c>
      <c r="O37" s="146">
        <v>20000</v>
      </c>
      <c r="P37" s="145">
        <f t="shared" si="4"/>
        <v>2730000</v>
      </c>
    </row>
    <row r="38" spans="1:16" x14ac:dyDescent="0.3">
      <c r="A38" s="128">
        <v>37</v>
      </c>
      <c r="B38" s="129" t="s">
        <v>95</v>
      </c>
      <c r="C38" s="130">
        <v>407</v>
      </c>
      <c r="D38" s="130" t="s">
        <v>79</v>
      </c>
      <c r="E38" s="130" t="s">
        <v>98</v>
      </c>
      <c r="F38" s="123">
        <v>25.21</v>
      </c>
      <c r="G38" s="123">
        <f t="shared" si="0"/>
        <v>271.36043999999998</v>
      </c>
      <c r="H38" s="123">
        <v>3.0249999999999999</v>
      </c>
      <c r="I38" s="123">
        <f t="shared" si="1"/>
        <v>32.561099999999996</v>
      </c>
      <c r="J38" s="141">
        <f t="shared" si="2"/>
        <v>303.92153999999999</v>
      </c>
      <c r="K38" s="141">
        <f t="shared" si="3"/>
        <v>334.313694</v>
      </c>
      <c r="L38" s="141">
        <v>445</v>
      </c>
      <c r="M38" s="130" t="s">
        <v>99</v>
      </c>
      <c r="N38" s="146">
        <v>2667000</v>
      </c>
      <c r="O38" s="146">
        <v>10000</v>
      </c>
      <c r="P38" s="145">
        <f t="shared" si="4"/>
        <v>2657000</v>
      </c>
    </row>
    <row r="39" spans="1:16" x14ac:dyDescent="0.3">
      <c r="A39" s="128">
        <v>38</v>
      </c>
      <c r="B39" s="129" t="s">
        <v>95</v>
      </c>
      <c r="C39" s="130">
        <v>408</v>
      </c>
      <c r="D39" s="130" t="s">
        <v>79</v>
      </c>
      <c r="E39" s="130" t="s">
        <v>98</v>
      </c>
      <c r="F39" s="123">
        <v>31.35</v>
      </c>
      <c r="G39" s="123">
        <f t="shared" si="0"/>
        <v>337.45139999999998</v>
      </c>
      <c r="H39" s="123">
        <v>3.02</v>
      </c>
      <c r="I39" s="123">
        <f t="shared" si="1"/>
        <v>32.507280000000002</v>
      </c>
      <c r="J39" s="141">
        <f t="shared" si="2"/>
        <v>369.95867999999996</v>
      </c>
      <c r="K39" s="141">
        <f t="shared" si="3"/>
        <v>406.95454799999999</v>
      </c>
      <c r="L39" s="141">
        <v>525</v>
      </c>
      <c r="M39" s="130" t="s">
        <v>97</v>
      </c>
      <c r="N39" s="146"/>
      <c r="O39" s="146"/>
      <c r="P39" s="145">
        <f t="shared" si="4"/>
        <v>0</v>
      </c>
    </row>
    <row r="40" spans="1:16" x14ac:dyDescent="0.3">
      <c r="A40" s="128">
        <v>39</v>
      </c>
      <c r="B40" s="129" t="s">
        <v>95</v>
      </c>
      <c r="C40" s="130">
        <v>501</v>
      </c>
      <c r="D40" s="130" t="s">
        <v>80</v>
      </c>
      <c r="E40" s="130" t="s">
        <v>98</v>
      </c>
      <c r="F40" s="123">
        <v>29.6</v>
      </c>
      <c r="G40" s="123">
        <f t="shared" si="0"/>
        <v>318.61439999999999</v>
      </c>
      <c r="H40" s="123">
        <v>3.02</v>
      </c>
      <c r="I40" s="123">
        <f t="shared" si="1"/>
        <v>32.507280000000002</v>
      </c>
      <c r="J40" s="141">
        <f t="shared" si="2"/>
        <v>351.12167999999997</v>
      </c>
      <c r="K40" s="141">
        <f t="shared" si="3"/>
        <v>386.23384800000002</v>
      </c>
      <c r="L40" s="141">
        <v>495</v>
      </c>
      <c r="M40" s="130" t="s">
        <v>99</v>
      </c>
      <c r="N40" s="141">
        <v>2223000</v>
      </c>
      <c r="O40" s="141">
        <v>1223001</v>
      </c>
      <c r="P40" s="145">
        <f t="shared" si="4"/>
        <v>999999</v>
      </c>
    </row>
    <row r="41" spans="1:16" x14ac:dyDescent="0.3">
      <c r="A41" s="128">
        <v>40</v>
      </c>
      <c r="B41" s="129" t="s">
        <v>95</v>
      </c>
      <c r="C41" s="130">
        <v>502</v>
      </c>
      <c r="D41" s="130" t="s">
        <v>80</v>
      </c>
      <c r="E41" s="130" t="s">
        <v>98</v>
      </c>
      <c r="F41" s="123">
        <v>25.21</v>
      </c>
      <c r="G41" s="123">
        <f t="shared" si="0"/>
        <v>271.36043999999998</v>
      </c>
      <c r="H41" s="123">
        <v>3.88</v>
      </c>
      <c r="I41" s="123">
        <f t="shared" si="1"/>
        <v>41.764319999999998</v>
      </c>
      <c r="J41" s="141">
        <f t="shared" si="2"/>
        <v>313.12475999999998</v>
      </c>
      <c r="K41" s="141">
        <f t="shared" si="3"/>
        <v>344.43723599999998</v>
      </c>
      <c r="L41" s="141">
        <v>445</v>
      </c>
      <c r="M41" s="130" t="s">
        <v>94</v>
      </c>
      <c r="N41" s="145"/>
      <c r="O41" s="145"/>
      <c r="P41" s="145">
        <f t="shared" si="4"/>
        <v>0</v>
      </c>
    </row>
    <row r="42" spans="1:16" x14ac:dyDescent="0.3">
      <c r="A42" s="128">
        <v>41</v>
      </c>
      <c r="B42" s="129" t="s">
        <v>95</v>
      </c>
      <c r="C42" s="130">
        <v>503</v>
      </c>
      <c r="D42" s="130" t="s">
        <v>80</v>
      </c>
      <c r="E42" s="130" t="s">
        <v>98</v>
      </c>
      <c r="F42" s="123">
        <v>25.21</v>
      </c>
      <c r="G42" s="123">
        <f t="shared" si="0"/>
        <v>271.36043999999998</v>
      </c>
      <c r="H42" s="123">
        <v>3.88</v>
      </c>
      <c r="I42" s="123">
        <f t="shared" si="1"/>
        <v>41.764319999999998</v>
      </c>
      <c r="J42" s="141">
        <f t="shared" si="2"/>
        <v>313.12475999999998</v>
      </c>
      <c r="K42" s="141">
        <f t="shared" si="3"/>
        <v>344.43723599999998</v>
      </c>
      <c r="L42" s="141">
        <v>445</v>
      </c>
      <c r="M42" s="130" t="s">
        <v>94</v>
      </c>
      <c r="N42" s="145"/>
      <c r="O42" s="145"/>
      <c r="P42" s="145">
        <f t="shared" si="4"/>
        <v>0</v>
      </c>
    </row>
    <row r="43" spans="1:16" x14ac:dyDescent="0.3">
      <c r="A43" s="128">
        <v>42</v>
      </c>
      <c r="B43" s="129" t="s">
        <v>95</v>
      </c>
      <c r="C43" s="130">
        <v>504</v>
      </c>
      <c r="D43" s="130" t="s">
        <v>80</v>
      </c>
      <c r="E43" s="130" t="s">
        <v>98</v>
      </c>
      <c r="F43" s="123">
        <v>25.21</v>
      </c>
      <c r="G43" s="123">
        <f t="shared" si="0"/>
        <v>271.36043999999998</v>
      </c>
      <c r="H43" s="123">
        <v>3.88</v>
      </c>
      <c r="I43" s="123">
        <f t="shared" si="1"/>
        <v>41.764319999999998</v>
      </c>
      <c r="J43" s="141">
        <f t="shared" si="2"/>
        <v>313.12475999999998</v>
      </c>
      <c r="K43" s="141">
        <f t="shared" si="3"/>
        <v>344.43723599999998</v>
      </c>
      <c r="L43" s="141">
        <v>445</v>
      </c>
      <c r="M43" s="130" t="s">
        <v>94</v>
      </c>
      <c r="N43" s="145"/>
      <c r="O43" s="145"/>
      <c r="P43" s="145">
        <f t="shared" si="4"/>
        <v>0</v>
      </c>
    </row>
    <row r="44" spans="1:16" x14ac:dyDescent="0.3">
      <c r="A44" s="128">
        <v>43</v>
      </c>
      <c r="B44" s="129" t="s">
        <v>95</v>
      </c>
      <c r="C44" s="130">
        <v>505</v>
      </c>
      <c r="D44" s="130" t="s">
        <v>80</v>
      </c>
      <c r="E44" s="130" t="s">
        <v>98</v>
      </c>
      <c r="F44" s="123">
        <v>25.21</v>
      </c>
      <c r="G44" s="123">
        <f t="shared" si="0"/>
        <v>271.36043999999998</v>
      </c>
      <c r="H44" s="123">
        <v>3.88</v>
      </c>
      <c r="I44" s="123">
        <f t="shared" si="1"/>
        <v>41.764319999999998</v>
      </c>
      <c r="J44" s="141">
        <f t="shared" si="2"/>
        <v>313.12475999999998</v>
      </c>
      <c r="K44" s="141">
        <f t="shared" si="3"/>
        <v>344.43723599999998</v>
      </c>
      <c r="L44" s="141">
        <v>445</v>
      </c>
      <c r="M44" s="130" t="s">
        <v>99</v>
      </c>
      <c r="N44" s="141">
        <v>2900000</v>
      </c>
      <c r="O44" s="141">
        <v>1606000</v>
      </c>
      <c r="P44" s="145">
        <f t="shared" si="4"/>
        <v>1294000</v>
      </c>
    </row>
    <row r="45" spans="1:16" x14ac:dyDescent="0.3">
      <c r="A45" s="128">
        <v>44</v>
      </c>
      <c r="B45" s="129" t="s">
        <v>95</v>
      </c>
      <c r="C45" s="130">
        <v>506</v>
      </c>
      <c r="D45" s="130" t="s">
        <v>80</v>
      </c>
      <c r="E45" s="130" t="s">
        <v>98</v>
      </c>
      <c r="F45" s="123">
        <v>25.21</v>
      </c>
      <c r="G45" s="123">
        <f t="shared" si="0"/>
        <v>271.36043999999998</v>
      </c>
      <c r="H45" s="123">
        <v>3.88</v>
      </c>
      <c r="I45" s="123">
        <f t="shared" si="1"/>
        <v>41.764319999999998</v>
      </c>
      <c r="J45" s="141">
        <f t="shared" si="2"/>
        <v>313.12475999999998</v>
      </c>
      <c r="K45" s="141">
        <f t="shared" si="3"/>
        <v>344.43723599999998</v>
      </c>
      <c r="L45" s="141">
        <v>445</v>
      </c>
      <c r="M45" s="130" t="s">
        <v>99</v>
      </c>
      <c r="N45" s="146">
        <v>2850000</v>
      </c>
      <c r="O45" s="146">
        <v>240000</v>
      </c>
      <c r="P45" s="145">
        <f t="shared" si="4"/>
        <v>2610000</v>
      </c>
    </row>
    <row r="46" spans="1:16" x14ac:dyDescent="0.3">
      <c r="A46" s="128">
        <v>45</v>
      </c>
      <c r="B46" s="129" t="s">
        <v>95</v>
      </c>
      <c r="C46" s="130">
        <v>507</v>
      </c>
      <c r="D46" s="130" t="s">
        <v>80</v>
      </c>
      <c r="E46" s="130" t="s">
        <v>98</v>
      </c>
      <c r="F46" s="123">
        <v>25.21</v>
      </c>
      <c r="G46" s="123">
        <f t="shared" si="0"/>
        <v>271.36043999999998</v>
      </c>
      <c r="H46" s="123">
        <v>3.88</v>
      </c>
      <c r="I46" s="123">
        <f t="shared" si="1"/>
        <v>41.764319999999998</v>
      </c>
      <c r="J46" s="141">
        <f t="shared" si="2"/>
        <v>313.12475999999998</v>
      </c>
      <c r="K46" s="141">
        <f t="shared" si="3"/>
        <v>344.43723599999998</v>
      </c>
      <c r="L46" s="141">
        <v>445</v>
      </c>
      <c r="M46" s="130" t="s">
        <v>99</v>
      </c>
      <c r="N46" s="146">
        <v>2790000</v>
      </c>
      <c r="O46" s="146">
        <v>51000</v>
      </c>
      <c r="P46" s="145">
        <f t="shared" si="4"/>
        <v>2739000</v>
      </c>
    </row>
    <row r="47" spans="1:16" x14ac:dyDescent="0.3">
      <c r="A47" s="128">
        <v>46</v>
      </c>
      <c r="B47" s="129" t="s">
        <v>95</v>
      </c>
      <c r="C47" s="130">
        <v>508</v>
      </c>
      <c r="D47" s="130" t="s">
        <v>80</v>
      </c>
      <c r="E47" s="130" t="s">
        <v>98</v>
      </c>
      <c r="F47" s="123">
        <v>31.35</v>
      </c>
      <c r="G47" s="123">
        <f t="shared" si="0"/>
        <v>337.45139999999998</v>
      </c>
      <c r="H47" s="123">
        <v>3.0249999999999999</v>
      </c>
      <c r="I47" s="123">
        <f t="shared" si="1"/>
        <v>32.561099999999996</v>
      </c>
      <c r="J47" s="141">
        <f t="shared" si="2"/>
        <v>370.01249999999999</v>
      </c>
      <c r="K47" s="141">
        <f t="shared" si="3"/>
        <v>407.01375000000002</v>
      </c>
      <c r="L47" s="141">
        <v>525</v>
      </c>
      <c r="M47" s="130" t="s">
        <v>99</v>
      </c>
      <c r="N47" s="141">
        <v>1670000</v>
      </c>
      <c r="O47" s="141">
        <v>1035498</v>
      </c>
      <c r="P47" s="145">
        <f t="shared" si="4"/>
        <v>634502</v>
      </c>
    </row>
    <row r="48" spans="1:16" x14ac:dyDescent="0.3">
      <c r="A48" s="128">
        <v>47</v>
      </c>
      <c r="B48" s="131" t="s">
        <v>95</v>
      </c>
      <c r="C48" s="130">
        <v>601</v>
      </c>
      <c r="D48" s="130" t="s">
        <v>57</v>
      </c>
      <c r="E48" s="130" t="s">
        <v>98</v>
      </c>
      <c r="F48" s="123">
        <v>29.6</v>
      </c>
      <c r="G48" s="123">
        <f t="shared" si="0"/>
        <v>318.61439999999999</v>
      </c>
      <c r="H48" s="123">
        <v>3.02</v>
      </c>
      <c r="I48" s="123">
        <f t="shared" si="1"/>
        <v>32.507280000000002</v>
      </c>
      <c r="J48" s="141">
        <f t="shared" si="2"/>
        <v>351.12167999999997</v>
      </c>
      <c r="K48" s="141">
        <f t="shared" si="3"/>
        <v>386.23384800000002</v>
      </c>
      <c r="L48" s="141">
        <v>495</v>
      </c>
      <c r="M48" s="130" t="s">
        <v>99</v>
      </c>
      <c r="N48" s="141">
        <v>1335000</v>
      </c>
      <c r="O48" s="141">
        <v>817749</v>
      </c>
      <c r="P48" s="145">
        <f t="shared" si="4"/>
        <v>517251</v>
      </c>
    </row>
    <row r="49" spans="1:16" x14ac:dyDescent="0.3">
      <c r="A49" s="128">
        <v>48</v>
      </c>
      <c r="B49" s="131" t="s">
        <v>95</v>
      </c>
      <c r="C49" s="130">
        <v>602</v>
      </c>
      <c r="D49" s="130" t="s">
        <v>57</v>
      </c>
      <c r="E49" s="130" t="s">
        <v>98</v>
      </c>
      <c r="F49" s="123">
        <v>25.21</v>
      </c>
      <c r="G49" s="123">
        <f t="shared" si="0"/>
        <v>271.36043999999998</v>
      </c>
      <c r="H49" s="123">
        <v>3.88</v>
      </c>
      <c r="I49" s="123">
        <f t="shared" si="1"/>
        <v>41.764319999999998</v>
      </c>
      <c r="J49" s="141">
        <f t="shared" si="2"/>
        <v>313.12475999999998</v>
      </c>
      <c r="K49" s="141">
        <f t="shared" si="3"/>
        <v>344.43723599999998</v>
      </c>
      <c r="L49" s="141">
        <v>445</v>
      </c>
      <c r="M49" s="130" t="s">
        <v>94</v>
      </c>
      <c r="N49" s="145"/>
      <c r="O49" s="145"/>
      <c r="P49" s="145">
        <f t="shared" si="4"/>
        <v>0</v>
      </c>
    </row>
    <row r="50" spans="1:16" x14ac:dyDescent="0.3">
      <c r="A50" s="128">
        <v>49</v>
      </c>
      <c r="B50" s="131" t="s">
        <v>95</v>
      </c>
      <c r="C50" s="130">
        <v>603</v>
      </c>
      <c r="D50" s="130" t="s">
        <v>57</v>
      </c>
      <c r="E50" s="130" t="s">
        <v>98</v>
      </c>
      <c r="F50" s="123">
        <v>25.21</v>
      </c>
      <c r="G50" s="123">
        <f t="shared" si="0"/>
        <v>271.36043999999998</v>
      </c>
      <c r="H50" s="123">
        <v>3.88</v>
      </c>
      <c r="I50" s="123">
        <f t="shared" si="1"/>
        <v>41.764319999999998</v>
      </c>
      <c r="J50" s="141">
        <f t="shared" si="2"/>
        <v>313.12475999999998</v>
      </c>
      <c r="K50" s="141">
        <f t="shared" si="3"/>
        <v>344.43723599999998</v>
      </c>
      <c r="L50" s="141">
        <v>445</v>
      </c>
      <c r="M50" s="130" t="s">
        <v>99</v>
      </c>
      <c r="N50" s="146">
        <v>2835000</v>
      </c>
      <c r="O50" s="146">
        <v>21000</v>
      </c>
      <c r="P50" s="145">
        <f t="shared" si="4"/>
        <v>2814000</v>
      </c>
    </row>
    <row r="51" spans="1:16" x14ac:dyDescent="0.3">
      <c r="A51" s="128">
        <v>50</v>
      </c>
      <c r="B51" s="131" t="s">
        <v>95</v>
      </c>
      <c r="C51" s="130">
        <v>604</v>
      </c>
      <c r="D51" s="130" t="s">
        <v>57</v>
      </c>
      <c r="E51" s="130" t="s">
        <v>98</v>
      </c>
      <c r="F51" s="123">
        <v>25.21</v>
      </c>
      <c r="G51" s="123">
        <f t="shared" si="0"/>
        <v>271.36043999999998</v>
      </c>
      <c r="H51" s="123">
        <v>3.88</v>
      </c>
      <c r="I51" s="123">
        <f t="shared" si="1"/>
        <v>41.764319999999998</v>
      </c>
      <c r="J51" s="141">
        <f t="shared" si="2"/>
        <v>313.12475999999998</v>
      </c>
      <c r="K51" s="141">
        <f t="shared" si="3"/>
        <v>344.43723599999998</v>
      </c>
      <c r="L51" s="141">
        <v>445</v>
      </c>
      <c r="M51" s="130" t="s">
        <v>94</v>
      </c>
      <c r="N51" s="145"/>
      <c r="O51" s="145"/>
      <c r="P51" s="145">
        <f t="shared" si="4"/>
        <v>0</v>
      </c>
    </row>
    <row r="52" spans="1:16" x14ac:dyDescent="0.3">
      <c r="A52" s="128">
        <v>51</v>
      </c>
      <c r="B52" s="131" t="s">
        <v>95</v>
      </c>
      <c r="C52" s="130">
        <v>605</v>
      </c>
      <c r="D52" s="130" t="s">
        <v>57</v>
      </c>
      <c r="E52" s="130" t="s">
        <v>98</v>
      </c>
      <c r="F52" s="123">
        <v>25.21</v>
      </c>
      <c r="G52" s="123">
        <f t="shared" si="0"/>
        <v>271.36043999999998</v>
      </c>
      <c r="H52" s="123">
        <v>3.88</v>
      </c>
      <c r="I52" s="123">
        <f t="shared" si="1"/>
        <v>41.764319999999998</v>
      </c>
      <c r="J52" s="141">
        <f t="shared" si="2"/>
        <v>313.12475999999998</v>
      </c>
      <c r="K52" s="141">
        <f t="shared" si="3"/>
        <v>344.43723599999998</v>
      </c>
      <c r="L52" s="141">
        <v>445</v>
      </c>
      <c r="M52" s="130" t="s">
        <v>99</v>
      </c>
      <c r="N52" s="141">
        <v>2335000</v>
      </c>
      <c r="O52" s="141">
        <v>51000</v>
      </c>
      <c r="P52" s="145">
        <f t="shared" si="4"/>
        <v>2284000</v>
      </c>
    </row>
    <row r="53" spans="1:16" x14ac:dyDescent="0.3">
      <c r="A53" s="128">
        <v>52</v>
      </c>
      <c r="B53" s="131" t="s">
        <v>95</v>
      </c>
      <c r="C53" s="130">
        <v>606</v>
      </c>
      <c r="D53" s="130" t="s">
        <v>57</v>
      </c>
      <c r="E53" s="130" t="s">
        <v>98</v>
      </c>
      <c r="F53" s="123">
        <v>25.21</v>
      </c>
      <c r="G53" s="123">
        <f t="shared" si="0"/>
        <v>271.36043999999998</v>
      </c>
      <c r="H53" s="123">
        <v>3.88</v>
      </c>
      <c r="I53" s="123">
        <f t="shared" si="1"/>
        <v>41.764319999999998</v>
      </c>
      <c r="J53" s="141">
        <f t="shared" si="2"/>
        <v>313.12475999999998</v>
      </c>
      <c r="K53" s="141">
        <f t="shared" si="3"/>
        <v>344.43723599999998</v>
      </c>
      <c r="L53" s="141">
        <v>445</v>
      </c>
      <c r="M53" s="130" t="s">
        <v>97</v>
      </c>
      <c r="N53" s="146"/>
      <c r="O53" s="146"/>
      <c r="P53" s="145">
        <f t="shared" si="4"/>
        <v>0</v>
      </c>
    </row>
    <row r="54" spans="1:16" x14ac:dyDescent="0.3">
      <c r="A54" s="128">
        <v>53</v>
      </c>
      <c r="B54" s="131" t="s">
        <v>95</v>
      </c>
      <c r="C54" s="130">
        <v>607</v>
      </c>
      <c r="D54" s="130" t="s">
        <v>57</v>
      </c>
      <c r="E54" s="130" t="s">
        <v>98</v>
      </c>
      <c r="F54" s="123">
        <v>25.21</v>
      </c>
      <c r="G54" s="123">
        <f t="shared" si="0"/>
        <v>271.36043999999998</v>
      </c>
      <c r="H54" s="123">
        <v>3.88</v>
      </c>
      <c r="I54" s="123">
        <f t="shared" si="1"/>
        <v>41.764319999999998</v>
      </c>
      <c r="J54" s="141">
        <f t="shared" si="2"/>
        <v>313.12475999999998</v>
      </c>
      <c r="K54" s="141">
        <f t="shared" si="3"/>
        <v>344.43723599999998</v>
      </c>
      <c r="L54" s="141">
        <v>445</v>
      </c>
      <c r="M54" s="130" t="s">
        <v>94</v>
      </c>
      <c r="N54" s="145"/>
      <c r="O54" s="145"/>
      <c r="P54" s="145">
        <f t="shared" si="4"/>
        <v>0</v>
      </c>
    </row>
    <row r="55" spans="1:16" x14ac:dyDescent="0.3">
      <c r="A55" s="128">
        <v>54</v>
      </c>
      <c r="B55" s="131" t="s">
        <v>95</v>
      </c>
      <c r="C55" s="130">
        <v>608</v>
      </c>
      <c r="D55" s="130" t="s">
        <v>57</v>
      </c>
      <c r="E55" s="130" t="s">
        <v>98</v>
      </c>
      <c r="F55" s="123">
        <v>31.35</v>
      </c>
      <c r="G55" s="123">
        <f t="shared" si="0"/>
        <v>337.45139999999998</v>
      </c>
      <c r="H55" s="123">
        <v>3.0249999999999999</v>
      </c>
      <c r="I55" s="123">
        <f t="shared" si="1"/>
        <v>32.561099999999996</v>
      </c>
      <c r="J55" s="141">
        <f t="shared" si="2"/>
        <v>370.01249999999999</v>
      </c>
      <c r="K55" s="141">
        <f t="shared" si="3"/>
        <v>407.01375000000002</v>
      </c>
      <c r="L55" s="141">
        <v>525</v>
      </c>
      <c r="M55" s="130" t="s">
        <v>97</v>
      </c>
      <c r="N55" s="146"/>
      <c r="O55" s="146"/>
      <c r="P55" s="145">
        <f t="shared" si="4"/>
        <v>0</v>
      </c>
    </row>
    <row r="56" spans="1:16" x14ac:dyDescent="0.3">
      <c r="A56" s="128">
        <v>55</v>
      </c>
      <c r="B56" s="131" t="s">
        <v>95</v>
      </c>
      <c r="C56" s="130">
        <v>701</v>
      </c>
      <c r="D56" s="130" t="s">
        <v>58</v>
      </c>
      <c r="E56" s="130" t="s">
        <v>98</v>
      </c>
      <c r="F56" s="123">
        <v>29.6</v>
      </c>
      <c r="G56" s="123">
        <f t="shared" si="0"/>
        <v>318.61439999999999</v>
      </c>
      <c r="H56" s="123">
        <v>3.02</v>
      </c>
      <c r="I56" s="123">
        <f t="shared" si="1"/>
        <v>32.507280000000002</v>
      </c>
      <c r="J56" s="141">
        <f t="shared" si="2"/>
        <v>351.12167999999997</v>
      </c>
      <c r="K56" s="141">
        <f t="shared" si="3"/>
        <v>386.23384800000002</v>
      </c>
      <c r="L56" s="141">
        <v>495</v>
      </c>
      <c r="M56" s="130" t="s">
        <v>99</v>
      </c>
      <c r="N56" s="141">
        <v>2900000</v>
      </c>
      <c r="O56" s="141">
        <v>1745001</v>
      </c>
      <c r="P56" s="145">
        <f t="shared" si="4"/>
        <v>1154999</v>
      </c>
    </row>
    <row r="57" spans="1:16" x14ac:dyDescent="0.3">
      <c r="A57" s="128">
        <v>56</v>
      </c>
      <c r="B57" s="131" t="s">
        <v>95</v>
      </c>
      <c r="C57" s="130">
        <v>702</v>
      </c>
      <c r="D57" s="130" t="s">
        <v>58</v>
      </c>
      <c r="E57" s="130" t="s">
        <v>98</v>
      </c>
      <c r="F57" s="123">
        <v>25.21</v>
      </c>
      <c r="G57" s="123">
        <f t="shared" si="0"/>
        <v>271.36043999999998</v>
      </c>
      <c r="H57" s="123">
        <v>3.88</v>
      </c>
      <c r="I57" s="123">
        <f t="shared" si="1"/>
        <v>41.764319999999998</v>
      </c>
      <c r="J57" s="141">
        <f t="shared" si="2"/>
        <v>313.12475999999998</v>
      </c>
      <c r="K57" s="141">
        <f t="shared" si="3"/>
        <v>344.43723599999998</v>
      </c>
      <c r="L57" s="141">
        <v>445</v>
      </c>
      <c r="M57" s="130" t="s">
        <v>97</v>
      </c>
      <c r="N57" s="146"/>
      <c r="O57" s="146"/>
      <c r="P57" s="145">
        <f t="shared" si="4"/>
        <v>0</v>
      </c>
    </row>
    <row r="58" spans="1:16" x14ac:dyDescent="0.3">
      <c r="A58" s="128">
        <v>57</v>
      </c>
      <c r="B58" s="131" t="s">
        <v>95</v>
      </c>
      <c r="C58" s="130">
        <v>703</v>
      </c>
      <c r="D58" s="130" t="s">
        <v>58</v>
      </c>
      <c r="E58" s="130" t="s">
        <v>98</v>
      </c>
      <c r="F58" s="123">
        <v>25.21</v>
      </c>
      <c r="G58" s="123">
        <f t="shared" si="0"/>
        <v>271.36043999999998</v>
      </c>
      <c r="H58" s="123">
        <v>3.88</v>
      </c>
      <c r="I58" s="123">
        <f t="shared" si="1"/>
        <v>41.764319999999998</v>
      </c>
      <c r="J58" s="141">
        <f t="shared" si="2"/>
        <v>313.12475999999998</v>
      </c>
      <c r="K58" s="141">
        <f t="shared" si="3"/>
        <v>344.43723599999998</v>
      </c>
      <c r="L58" s="141">
        <v>445</v>
      </c>
      <c r="M58" s="130" t="s">
        <v>97</v>
      </c>
      <c r="N58" s="146"/>
      <c r="O58" s="146"/>
      <c r="P58" s="145">
        <f t="shared" si="4"/>
        <v>0</v>
      </c>
    </row>
    <row r="59" spans="1:16" x14ac:dyDescent="0.3">
      <c r="A59" s="128">
        <v>58</v>
      </c>
      <c r="B59" s="131" t="s">
        <v>95</v>
      </c>
      <c r="C59" s="130">
        <v>704</v>
      </c>
      <c r="D59" s="130" t="s">
        <v>58</v>
      </c>
      <c r="E59" s="130" t="s">
        <v>98</v>
      </c>
      <c r="F59" s="123">
        <v>25.21</v>
      </c>
      <c r="G59" s="123">
        <f t="shared" si="0"/>
        <v>271.36043999999998</v>
      </c>
      <c r="H59" s="123">
        <v>3.88</v>
      </c>
      <c r="I59" s="123">
        <f t="shared" si="1"/>
        <v>41.764319999999998</v>
      </c>
      <c r="J59" s="141">
        <f t="shared" si="2"/>
        <v>313.12475999999998</v>
      </c>
      <c r="K59" s="141">
        <f t="shared" si="3"/>
        <v>344.43723599999998</v>
      </c>
      <c r="L59" s="141">
        <v>445</v>
      </c>
      <c r="M59" s="130" t="s">
        <v>97</v>
      </c>
      <c r="N59" s="146"/>
      <c r="O59" s="146"/>
      <c r="P59" s="145">
        <f t="shared" si="4"/>
        <v>0</v>
      </c>
    </row>
    <row r="60" spans="1:16" x14ac:dyDescent="0.3">
      <c r="A60" s="128">
        <v>59</v>
      </c>
      <c r="B60" s="131" t="s">
        <v>95</v>
      </c>
      <c r="C60" s="130">
        <v>705</v>
      </c>
      <c r="D60" s="130" t="s">
        <v>58</v>
      </c>
      <c r="E60" s="130" t="s">
        <v>98</v>
      </c>
      <c r="F60" s="123">
        <v>25.21</v>
      </c>
      <c r="G60" s="123">
        <f t="shared" si="0"/>
        <v>271.36043999999998</v>
      </c>
      <c r="H60" s="123">
        <v>3.88</v>
      </c>
      <c r="I60" s="123">
        <f t="shared" si="1"/>
        <v>41.764319999999998</v>
      </c>
      <c r="J60" s="141">
        <f t="shared" si="2"/>
        <v>313.12475999999998</v>
      </c>
      <c r="K60" s="141">
        <f t="shared" si="3"/>
        <v>344.43723599999998</v>
      </c>
      <c r="L60" s="141">
        <v>445</v>
      </c>
      <c r="M60" s="130" t="s">
        <v>94</v>
      </c>
      <c r="N60" s="145"/>
      <c r="O60" s="145"/>
      <c r="P60" s="145">
        <f t="shared" si="4"/>
        <v>0</v>
      </c>
    </row>
    <row r="61" spans="1:16" x14ac:dyDescent="0.3">
      <c r="A61" s="128">
        <v>60</v>
      </c>
      <c r="B61" s="131" t="s">
        <v>95</v>
      </c>
      <c r="C61" s="130">
        <v>706</v>
      </c>
      <c r="D61" s="130" t="s">
        <v>58</v>
      </c>
      <c r="E61" s="130" t="s">
        <v>98</v>
      </c>
      <c r="F61" s="123">
        <v>25.21</v>
      </c>
      <c r="G61" s="123">
        <f t="shared" si="0"/>
        <v>271.36043999999998</v>
      </c>
      <c r="H61" s="123">
        <v>3.88</v>
      </c>
      <c r="I61" s="123">
        <f t="shared" si="1"/>
        <v>41.764319999999998</v>
      </c>
      <c r="J61" s="141">
        <f t="shared" si="2"/>
        <v>313.12475999999998</v>
      </c>
      <c r="K61" s="141">
        <f t="shared" si="3"/>
        <v>344.43723599999998</v>
      </c>
      <c r="L61" s="141">
        <v>445</v>
      </c>
      <c r="M61" s="130" t="s">
        <v>99</v>
      </c>
      <c r="N61" s="146">
        <v>2750000</v>
      </c>
      <c r="O61" s="146">
        <v>51000</v>
      </c>
      <c r="P61" s="145">
        <f t="shared" si="4"/>
        <v>2699000</v>
      </c>
    </row>
    <row r="62" spans="1:16" x14ac:dyDescent="0.3">
      <c r="A62" s="128">
        <v>61</v>
      </c>
      <c r="B62" s="131" t="s">
        <v>95</v>
      </c>
      <c r="C62" s="130">
        <v>707</v>
      </c>
      <c r="D62" s="130" t="s">
        <v>58</v>
      </c>
      <c r="E62" s="130" t="s">
        <v>98</v>
      </c>
      <c r="F62" s="123">
        <v>25.21</v>
      </c>
      <c r="G62" s="123">
        <f t="shared" si="0"/>
        <v>271.36043999999998</v>
      </c>
      <c r="H62" s="123">
        <v>3.88</v>
      </c>
      <c r="I62" s="123">
        <f t="shared" si="1"/>
        <v>41.764319999999998</v>
      </c>
      <c r="J62" s="141">
        <f t="shared" si="2"/>
        <v>313.12475999999998</v>
      </c>
      <c r="K62" s="141">
        <f t="shared" si="3"/>
        <v>344.43723599999998</v>
      </c>
      <c r="L62" s="141">
        <v>445</v>
      </c>
      <c r="M62" s="130" t="s">
        <v>99</v>
      </c>
      <c r="N62" s="146">
        <v>2900000</v>
      </c>
      <c r="O62" s="146">
        <v>240000</v>
      </c>
      <c r="P62" s="145">
        <f t="shared" si="4"/>
        <v>2660000</v>
      </c>
    </row>
    <row r="63" spans="1:16" x14ac:dyDescent="0.3">
      <c r="A63" s="135">
        <v>62</v>
      </c>
      <c r="B63" s="136" t="s">
        <v>95</v>
      </c>
      <c r="C63" s="137">
        <v>708</v>
      </c>
      <c r="D63" s="137" t="s">
        <v>58</v>
      </c>
      <c r="E63" s="137" t="s">
        <v>98</v>
      </c>
      <c r="F63" s="123">
        <v>31.35</v>
      </c>
      <c r="G63" s="123">
        <f t="shared" si="0"/>
        <v>337.45139999999998</v>
      </c>
      <c r="H63" s="123">
        <v>3.0249999999999999</v>
      </c>
      <c r="I63" s="123">
        <f t="shared" si="1"/>
        <v>32.561099999999996</v>
      </c>
      <c r="J63" s="141">
        <f t="shared" si="2"/>
        <v>370.01249999999999</v>
      </c>
      <c r="K63" s="141">
        <f t="shared" si="3"/>
        <v>407.01375000000002</v>
      </c>
      <c r="L63" s="142">
        <v>525</v>
      </c>
      <c r="M63" s="137" t="s">
        <v>97</v>
      </c>
      <c r="N63" s="147"/>
      <c r="O63" s="147"/>
      <c r="P63" s="148">
        <f t="shared" si="4"/>
        <v>0</v>
      </c>
    </row>
    <row r="64" spans="1:16" x14ac:dyDescent="0.3">
      <c r="A64" s="177" t="s">
        <v>28</v>
      </c>
      <c r="B64" s="178"/>
      <c r="C64" s="178"/>
      <c r="D64" s="178"/>
      <c r="E64" s="179"/>
      <c r="F64" s="143">
        <f>SUM(F2:F63)</f>
        <v>1581.2700000000007</v>
      </c>
      <c r="G64" s="143">
        <f t="shared" ref="G64:I64" si="5">SUM(G2:G63)</f>
        <v>17020.790280000016</v>
      </c>
      <c r="H64" s="143">
        <f>SUM(H2:H63)</f>
        <v>226.41499999999994</v>
      </c>
      <c r="I64" s="143">
        <f t="shared" si="5"/>
        <v>2437.1310600000006</v>
      </c>
      <c r="J64" s="138">
        <f>SUM(J2:J63)</f>
        <v>19457.921340000001</v>
      </c>
      <c r="K64" s="138">
        <f>SUM(K2:K63)</f>
        <v>21403.713474000007</v>
      </c>
      <c r="L64" s="138">
        <f>SUM(L2:L63)</f>
        <v>27740</v>
      </c>
      <c r="M64" s="139"/>
      <c r="N64" s="138">
        <f t="shared" ref="N64:P64" si="6">SUM(N2:N63)</f>
        <v>57440000</v>
      </c>
      <c r="O64" s="138">
        <f t="shared" si="6"/>
        <v>10699020</v>
      </c>
      <c r="P64" s="138">
        <f t="shared" si="6"/>
        <v>46740980</v>
      </c>
    </row>
  </sheetData>
  <autoFilter ref="A1:O64" xr:uid="{00000000-0001-0000-0000-000000000000}"/>
  <mergeCells count="1">
    <mergeCell ref="A64:E6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F4919-D740-418A-B483-6508E395C8D7}">
  <dimension ref="A1:P37"/>
  <sheetViews>
    <sheetView workbookViewId="0">
      <selection activeCell="F12" sqref="F12:I36"/>
    </sheetView>
  </sheetViews>
  <sheetFormatPr defaultColWidth="9" defaultRowHeight="16.5" x14ac:dyDescent="0.3"/>
  <cols>
    <col min="1" max="1" width="4.125" style="126" customWidth="1"/>
    <col min="2" max="2" width="5.75" style="126" customWidth="1"/>
    <col min="3" max="3" width="6.625" style="126" customWidth="1"/>
    <col min="4" max="4" width="8.625" style="126" customWidth="1"/>
    <col min="5" max="5" width="8.625" style="126" bestFit="1" customWidth="1"/>
    <col min="6" max="6" width="12.375" style="126" customWidth="1"/>
    <col min="7" max="8" width="12" style="126" customWidth="1"/>
    <col min="9" max="9" width="11.625" style="126" customWidth="1"/>
    <col min="10" max="11" width="11.5" style="126" customWidth="1"/>
    <col min="12" max="12" width="12.75" style="126" customWidth="1"/>
    <col min="13" max="13" width="12.25" style="126" customWidth="1"/>
    <col min="14" max="14" width="13.125" style="126" bestFit="1" customWidth="1"/>
    <col min="15" max="15" width="11.875" style="126" bestFit="1" customWidth="1"/>
    <col min="16" max="16" width="12.375" style="126" customWidth="1"/>
    <col min="17" max="16384" width="9" style="126"/>
  </cols>
  <sheetData>
    <row r="1" spans="1:16" ht="33" x14ac:dyDescent="0.3">
      <c r="A1" s="127" t="s">
        <v>89</v>
      </c>
      <c r="B1" s="127" t="s">
        <v>90</v>
      </c>
      <c r="C1" s="127" t="s">
        <v>91</v>
      </c>
      <c r="D1" s="127" t="s">
        <v>30</v>
      </c>
      <c r="E1" s="127" t="s">
        <v>47</v>
      </c>
      <c r="F1" s="127" t="s">
        <v>71</v>
      </c>
      <c r="G1" s="127" t="s">
        <v>72</v>
      </c>
      <c r="H1" s="127" t="s">
        <v>119</v>
      </c>
      <c r="I1" s="127" t="s">
        <v>112</v>
      </c>
      <c r="J1" s="127" t="s">
        <v>73</v>
      </c>
      <c r="K1" s="127" t="s">
        <v>74</v>
      </c>
      <c r="L1" s="127" t="s">
        <v>92</v>
      </c>
      <c r="M1" s="127" t="s">
        <v>93</v>
      </c>
      <c r="N1" s="127" t="s">
        <v>103</v>
      </c>
      <c r="O1" s="127" t="s">
        <v>104</v>
      </c>
      <c r="P1" s="127" t="s">
        <v>105</v>
      </c>
    </row>
    <row r="2" spans="1:16" x14ac:dyDescent="0.3">
      <c r="A2" s="128">
        <v>1</v>
      </c>
      <c r="B2" s="140" t="s">
        <v>100</v>
      </c>
      <c r="C2" s="130">
        <v>101</v>
      </c>
      <c r="D2" s="130" t="s">
        <v>76</v>
      </c>
      <c r="E2" s="130" t="s">
        <v>101</v>
      </c>
      <c r="F2" s="123">
        <v>22</v>
      </c>
      <c r="G2" s="123">
        <f t="shared" ref="G2:G36" si="0">F2*10.764</f>
        <v>236.80799999999999</v>
      </c>
      <c r="H2" s="123">
        <v>2.4700000000000002</v>
      </c>
      <c r="I2" s="123">
        <f>H2*10.764</f>
        <v>26.58708</v>
      </c>
      <c r="J2" s="141">
        <f>G2+I2</f>
        <v>263.39508000000001</v>
      </c>
      <c r="K2" s="141">
        <f>J2*1.1</f>
        <v>289.73458800000003</v>
      </c>
      <c r="L2" s="141">
        <v>375</v>
      </c>
      <c r="M2" s="130" t="s">
        <v>94</v>
      </c>
      <c r="N2" s="132"/>
      <c r="O2" s="132"/>
      <c r="P2" s="134">
        <f>N2-O2</f>
        <v>0</v>
      </c>
    </row>
    <row r="3" spans="1:16" x14ac:dyDescent="0.3">
      <c r="A3" s="128">
        <v>2</v>
      </c>
      <c r="B3" s="140" t="s">
        <v>100</v>
      </c>
      <c r="C3" s="130">
        <v>102</v>
      </c>
      <c r="D3" s="130" t="s">
        <v>76</v>
      </c>
      <c r="E3" s="130" t="s">
        <v>101</v>
      </c>
      <c r="F3" s="123">
        <v>21.92</v>
      </c>
      <c r="G3" s="123">
        <f t="shared" si="0"/>
        <v>235.94687999999999</v>
      </c>
      <c r="H3" s="123">
        <v>2.4700000000000002</v>
      </c>
      <c r="I3" s="123">
        <f t="shared" ref="I3:I36" si="1">H3*10.764</f>
        <v>26.58708</v>
      </c>
      <c r="J3" s="141">
        <f t="shared" ref="J3:J36" si="2">G3+I3</f>
        <v>262.53395999999998</v>
      </c>
      <c r="K3" s="141">
        <f t="shared" ref="K3:K36" si="3">J3*1.1</f>
        <v>288.78735599999999</v>
      </c>
      <c r="L3" s="141">
        <v>375</v>
      </c>
      <c r="M3" s="130" t="s">
        <v>94</v>
      </c>
      <c r="N3" s="132"/>
      <c r="O3" s="132"/>
      <c r="P3" s="134">
        <f t="shared" ref="P3:P36" si="4">N3-O3</f>
        <v>0</v>
      </c>
    </row>
    <row r="4" spans="1:16" x14ac:dyDescent="0.3">
      <c r="A4" s="128">
        <v>3</v>
      </c>
      <c r="B4" s="140" t="s">
        <v>100</v>
      </c>
      <c r="C4" s="130">
        <v>103</v>
      </c>
      <c r="D4" s="130" t="s">
        <v>76</v>
      </c>
      <c r="E4" s="130" t="s">
        <v>101</v>
      </c>
      <c r="F4" s="123">
        <v>22</v>
      </c>
      <c r="G4" s="123">
        <f t="shared" si="0"/>
        <v>236.80799999999999</v>
      </c>
      <c r="H4" s="123">
        <v>2.4700000000000002</v>
      </c>
      <c r="I4" s="123">
        <f t="shared" si="1"/>
        <v>26.58708</v>
      </c>
      <c r="J4" s="141">
        <f t="shared" si="2"/>
        <v>263.39508000000001</v>
      </c>
      <c r="K4" s="141">
        <f t="shared" si="3"/>
        <v>289.73458800000003</v>
      </c>
      <c r="L4" s="141">
        <v>375</v>
      </c>
      <c r="M4" s="130" t="s">
        <v>94</v>
      </c>
      <c r="N4" s="132"/>
      <c r="O4" s="132"/>
      <c r="P4" s="134">
        <f t="shared" si="4"/>
        <v>0</v>
      </c>
    </row>
    <row r="5" spans="1:16" x14ac:dyDescent="0.3">
      <c r="A5" s="128">
        <v>4</v>
      </c>
      <c r="B5" s="140" t="s">
        <v>100</v>
      </c>
      <c r="C5" s="130">
        <v>104</v>
      </c>
      <c r="D5" s="130" t="s">
        <v>76</v>
      </c>
      <c r="E5" s="130" t="s">
        <v>102</v>
      </c>
      <c r="F5" s="123">
        <v>25.21</v>
      </c>
      <c r="G5" s="123">
        <f t="shared" si="0"/>
        <v>271.36043999999998</v>
      </c>
      <c r="H5" s="123">
        <v>3.88</v>
      </c>
      <c r="I5" s="123">
        <f t="shared" si="1"/>
        <v>41.764319999999998</v>
      </c>
      <c r="J5" s="141">
        <f t="shared" si="2"/>
        <v>313.12475999999998</v>
      </c>
      <c r="K5" s="141">
        <f t="shared" si="3"/>
        <v>344.43723599999998</v>
      </c>
      <c r="L5" s="141">
        <v>445</v>
      </c>
      <c r="M5" s="130" t="s">
        <v>94</v>
      </c>
      <c r="N5" s="132"/>
      <c r="O5" s="132"/>
      <c r="P5" s="134">
        <f t="shared" si="4"/>
        <v>0</v>
      </c>
    </row>
    <row r="6" spans="1:16" x14ac:dyDescent="0.3">
      <c r="A6" s="128">
        <v>5</v>
      </c>
      <c r="B6" s="140" t="s">
        <v>100</v>
      </c>
      <c r="C6" s="130">
        <v>105</v>
      </c>
      <c r="D6" s="130" t="s">
        <v>76</v>
      </c>
      <c r="E6" s="130" t="s">
        <v>102</v>
      </c>
      <c r="F6" s="123">
        <v>25.21</v>
      </c>
      <c r="G6" s="123">
        <f t="shared" si="0"/>
        <v>271.36043999999998</v>
      </c>
      <c r="H6" s="123">
        <v>3.88</v>
      </c>
      <c r="I6" s="123">
        <f t="shared" si="1"/>
        <v>41.764319999999998</v>
      </c>
      <c r="J6" s="141">
        <f t="shared" si="2"/>
        <v>313.12475999999998</v>
      </c>
      <c r="K6" s="141">
        <f t="shared" si="3"/>
        <v>344.43723599999998</v>
      </c>
      <c r="L6" s="141">
        <v>445</v>
      </c>
      <c r="M6" s="130" t="s">
        <v>94</v>
      </c>
      <c r="N6" s="132"/>
      <c r="O6" s="132"/>
      <c r="P6" s="134">
        <f t="shared" si="4"/>
        <v>0</v>
      </c>
    </row>
    <row r="7" spans="1:16" x14ac:dyDescent="0.3">
      <c r="A7" s="128">
        <v>6</v>
      </c>
      <c r="B7" s="140" t="s">
        <v>100</v>
      </c>
      <c r="C7" s="130">
        <v>201</v>
      </c>
      <c r="D7" s="130" t="s">
        <v>77</v>
      </c>
      <c r="E7" s="130" t="s">
        <v>102</v>
      </c>
      <c r="F7" s="123">
        <v>22</v>
      </c>
      <c r="G7" s="123">
        <f t="shared" si="0"/>
        <v>236.80799999999999</v>
      </c>
      <c r="H7" s="123">
        <v>2.4700000000000002</v>
      </c>
      <c r="I7" s="123">
        <f t="shared" si="1"/>
        <v>26.58708</v>
      </c>
      <c r="J7" s="141">
        <f t="shared" si="2"/>
        <v>263.39508000000001</v>
      </c>
      <c r="K7" s="141">
        <f t="shared" si="3"/>
        <v>289.73458800000003</v>
      </c>
      <c r="L7" s="141">
        <v>375</v>
      </c>
      <c r="M7" s="130" t="s">
        <v>94</v>
      </c>
      <c r="N7" s="132"/>
      <c r="O7" s="132"/>
      <c r="P7" s="134">
        <f t="shared" si="4"/>
        <v>0</v>
      </c>
    </row>
    <row r="8" spans="1:16" x14ac:dyDescent="0.3">
      <c r="A8" s="128">
        <v>7</v>
      </c>
      <c r="B8" s="140" t="s">
        <v>100</v>
      </c>
      <c r="C8" s="130">
        <v>202</v>
      </c>
      <c r="D8" s="130" t="s">
        <v>77</v>
      </c>
      <c r="E8" s="130" t="s">
        <v>102</v>
      </c>
      <c r="F8" s="123">
        <v>21.92</v>
      </c>
      <c r="G8" s="123">
        <f t="shared" si="0"/>
        <v>235.94687999999999</v>
      </c>
      <c r="H8" s="123">
        <v>2.4700000000000002</v>
      </c>
      <c r="I8" s="123">
        <f t="shared" si="1"/>
        <v>26.58708</v>
      </c>
      <c r="J8" s="141">
        <f t="shared" si="2"/>
        <v>262.53395999999998</v>
      </c>
      <c r="K8" s="141">
        <f t="shared" si="3"/>
        <v>288.78735599999999</v>
      </c>
      <c r="L8" s="141">
        <v>375</v>
      </c>
      <c r="M8" s="130" t="s">
        <v>99</v>
      </c>
      <c r="N8" s="133">
        <v>1945000</v>
      </c>
      <c r="O8" s="133">
        <v>691250</v>
      </c>
      <c r="P8" s="134">
        <f t="shared" si="4"/>
        <v>1253750</v>
      </c>
    </row>
    <row r="9" spans="1:16" x14ac:dyDescent="0.3">
      <c r="A9" s="128">
        <v>8</v>
      </c>
      <c r="B9" s="140" t="s">
        <v>100</v>
      </c>
      <c r="C9" s="130">
        <v>203</v>
      </c>
      <c r="D9" s="130" t="s">
        <v>77</v>
      </c>
      <c r="E9" s="130" t="s">
        <v>102</v>
      </c>
      <c r="F9" s="123">
        <v>22</v>
      </c>
      <c r="G9" s="123">
        <f t="shared" si="0"/>
        <v>236.80799999999999</v>
      </c>
      <c r="H9" s="123">
        <v>2.4700000000000002</v>
      </c>
      <c r="I9" s="123">
        <f t="shared" si="1"/>
        <v>26.58708</v>
      </c>
      <c r="J9" s="141">
        <f t="shared" si="2"/>
        <v>263.39508000000001</v>
      </c>
      <c r="K9" s="141">
        <f t="shared" si="3"/>
        <v>289.73458800000003</v>
      </c>
      <c r="L9" s="141">
        <v>375</v>
      </c>
      <c r="M9" s="130" t="s">
        <v>99</v>
      </c>
      <c r="N9" s="133">
        <v>1945000</v>
      </c>
      <c r="O9" s="133">
        <v>691250</v>
      </c>
      <c r="P9" s="134">
        <f t="shared" si="4"/>
        <v>1253750</v>
      </c>
    </row>
    <row r="10" spans="1:16" x14ac:dyDescent="0.3">
      <c r="A10" s="128">
        <v>9</v>
      </c>
      <c r="B10" s="140" t="s">
        <v>100</v>
      </c>
      <c r="C10" s="130">
        <v>204</v>
      </c>
      <c r="D10" s="130" t="s">
        <v>77</v>
      </c>
      <c r="E10" s="130" t="s">
        <v>102</v>
      </c>
      <c r="F10" s="123">
        <v>25.21</v>
      </c>
      <c r="G10" s="123">
        <f t="shared" si="0"/>
        <v>271.36043999999998</v>
      </c>
      <c r="H10" s="123">
        <v>3.88</v>
      </c>
      <c r="I10" s="123">
        <f t="shared" si="1"/>
        <v>41.764319999999998</v>
      </c>
      <c r="J10" s="141">
        <f t="shared" si="2"/>
        <v>313.12475999999998</v>
      </c>
      <c r="K10" s="141">
        <f t="shared" si="3"/>
        <v>344.43723599999998</v>
      </c>
      <c r="L10" s="141">
        <v>445</v>
      </c>
      <c r="M10" s="130" t="s">
        <v>94</v>
      </c>
      <c r="N10" s="132"/>
      <c r="O10" s="132"/>
      <c r="P10" s="134">
        <f t="shared" si="4"/>
        <v>0</v>
      </c>
    </row>
    <row r="11" spans="1:16" x14ac:dyDescent="0.3">
      <c r="A11" s="128">
        <v>10</v>
      </c>
      <c r="B11" s="140" t="s">
        <v>100</v>
      </c>
      <c r="C11" s="130">
        <v>205</v>
      </c>
      <c r="D11" s="130" t="s">
        <v>77</v>
      </c>
      <c r="E11" s="130" t="s">
        <v>102</v>
      </c>
      <c r="F11" s="123">
        <v>25.21</v>
      </c>
      <c r="G11" s="123">
        <f t="shared" si="0"/>
        <v>271.36043999999998</v>
      </c>
      <c r="H11" s="123">
        <v>3.88</v>
      </c>
      <c r="I11" s="123">
        <f t="shared" si="1"/>
        <v>41.764319999999998</v>
      </c>
      <c r="J11" s="141">
        <f t="shared" si="2"/>
        <v>313.12475999999998</v>
      </c>
      <c r="K11" s="141">
        <f t="shared" si="3"/>
        <v>344.43723599999998</v>
      </c>
      <c r="L11" s="141">
        <v>445</v>
      </c>
      <c r="M11" s="130" t="s">
        <v>94</v>
      </c>
      <c r="N11" s="132"/>
      <c r="O11" s="132"/>
      <c r="P11" s="134">
        <f t="shared" si="4"/>
        <v>0</v>
      </c>
    </row>
    <row r="12" spans="1:16" x14ac:dyDescent="0.3">
      <c r="A12" s="128">
        <v>11</v>
      </c>
      <c r="B12" s="140" t="s">
        <v>100</v>
      </c>
      <c r="C12" s="130">
        <v>301</v>
      </c>
      <c r="D12" s="130" t="s">
        <v>78</v>
      </c>
      <c r="E12" s="130" t="s">
        <v>102</v>
      </c>
      <c r="F12" s="123">
        <v>22</v>
      </c>
      <c r="G12" s="123">
        <f t="shared" si="0"/>
        <v>236.80799999999999</v>
      </c>
      <c r="H12" s="123">
        <v>2.4700000000000002</v>
      </c>
      <c r="I12" s="123">
        <f t="shared" si="1"/>
        <v>26.58708</v>
      </c>
      <c r="J12" s="141">
        <f t="shared" si="2"/>
        <v>263.39508000000001</v>
      </c>
      <c r="K12" s="141">
        <f t="shared" si="3"/>
        <v>289.73458800000003</v>
      </c>
      <c r="L12" s="141">
        <v>375</v>
      </c>
      <c r="M12" s="130" t="s">
        <v>97</v>
      </c>
      <c r="N12" s="132"/>
      <c r="O12" s="132"/>
      <c r="P12" s="134">
        <f t="shared" si="4"/>
        <v>0</v>
      </c>
    </row>
    <row r="13" spans="1:16" x14ac:dyDescent="0.3">
      <c r="A13" s="128">
        <v>12</v>
      </c>
      <c r="B13" s="140" t="s">
        <v>100</v>
      </c>
      <c r="C13" s="130">
        <v>302</v>
      </c>
      <c r="D13" s="130" t="s">
        <v>78</v>
      </c>
      <c r="E13" s="130" t="s">
        <v>102</v>
      </c>
      <c r="F13" s="123">
        <v>21.92</v>
      </c>
      <c r="G13" s="123">
        <f t="shared" si="0"/>
        <v>235.94687999999999</v>
      </c>
      <c r="H13" s="123">
        <v>2.4700000000000002</v>
      </c>
      <c r="I13" s="123">
        <f t="shared" si="1"/>
        <v>26.58708</v>
      </c>
      <c r="J13" s="141">
        <f t="shared" si="2"/>
        <v>262.53395999999998</v>
      </c>
      <c r="K13" s="141">
        <f t="shared" si="3"/>
        <v>288.78735599999999</v>
      </c>
      <c r="L13" s="141">
        <v>375</v>
      </c>
      <c r="M13" s="130" t="s">
        <v>97</v>
      </c>
      <c r="N13" s="132"/>
      <c r="O13" s="132"/>
      <c r="P13" s="134">
        <f t="shared" si="4"/>
        <v>0</v>
      </c>
    </row>
    <row r="14" spans="1:16" x14ac:dyDescent="0.3">
      <c r="A14" s="128">
        <v>13</v>
      </c>
      <c r="B14" s="140" t="s">
        <v>100</v>
      </c>
      <c r="C14" s="130">
        <v>303</v>
      </c>
      <c r="D14" s="130" t="s">
        <v>78</v>
      </c>
      <c r="E14" s="130" t="s">
        <v>102</v>
      </c>
      <c r="F14" s="123">
        <v>22</v>
      </c>
      <c r="G14" s="123">
        <f t="shared" si="0"/>
        <v>236.80799999999999</v>
      </c>
      <c r="H14" s="123">
        <v>2.4700000000000002</v>
      </c>
      <c r="I14" s="123">
        <f t="shared" si="1"/>
        <v>26.58708</v>
      </c>
      <c r="J14" s="141">
        <f t="shared" si="2"/>
        <v>263.39508000000001</v>
      </c>
      <c r="K14" s="141">
        <f t="shared" si="3"/>
        <v>289.73458800000003</v>
      </c>
      <c r="L14" s="141">
        <v>375</v>
      </c>
      <c r="M14" s="130" t="s">
        <v>99</v>
      </c>
      <c r="N14" s="132">
        <v>2500000</v>
      </c>
      <c r="O14" s="132">
        <v>51000</v>
      </c>
      <c r="P14" s="134">
        <f t="shared" si="4"/>
        <v>2449000</v>
      </c>
    </row>
    <row r="15" spans="1:16" x14ac:dyDescent="0.3">
      <c r="A15" s="128">
        <v>14</v>
      </c>
      <c r="B15" s="140" t="s">
        <v>100</v>
      </c>
      <c r="C15" s="130">
        <v>304</v>
      </c>
      <c r="D15" s="130" t="s">
        <v>78</v>
      </c>
      <c r="E15" s="130" t="s">
        <v>102</v>
      </c>
      <c r="F15" s="123">
        <v>25.21</v>
      </c>
      <c r="G15" s="123">
        <f t="shared" si="0"/>
        <v>271.36043999999998</v>
      </c>
      <c r="H15" s="123">
        <v>3.88</v>
      </c>
      <c r="I15" s="123">
        <f t="shared" si="1"/>
        <v>41.764319999999998</v>
      </c>
      <c r="J15" s="141">
        <f t="shared" si="2"/>
        <v>313.12475999999998</v>
      </c>
      <c r="K15" s="141">
        <f t="shared" si="3"/>
        <v>344.43723599999998</v>
      </c>
      <c r="L15" s="141">
        <v>445</v>
      </c>
      <c r="M15" s="130" t="s">
        <v>99</v>
      </c>
      <c r="N15" s="133">
        <v>3000000</v>
      </c>
      <c r="O15" s="133">
        <v>1050000</v>
      </c>
      <c r="P15" s="134">
        <f t="shared" si="4"/>
        <v>1950000</v>
      </c>
    </row>
    <row r="16" spans="1:16" x14ac:dyDescent="0.3">
      <c r="A16" s="128">
        <v>15</v>
      </c>
      <c r="B16" s="140" t="s">
        <v>100</v>
      </c>
      <c r="C16" s="130">
        <v>305</v>
      </c>
      <c r="D16" s="130" t="s">
        <v>78</v>
      </c>
      <c r="E16" s="130" t="s">
        <v>102</v>
      </c>
      <c r="F16" s="123">
        <v>25.21</v>
      </c>
      <c r="G16" s="123">
        <f t="shared" si="0"/>
        <v>271.36043999999998</v>
      </c>
      <c r="H16" s="123">
        <v>3.88</v>
      </c>
      <c r="I16" s="123">
        <f t="shared" si="1"/>
        <v>41.764319999999998</v>
      </c>
      <c r="J16" s="141">
        <f t="shared" si="2"/>
        <v>313.12475999999998</v>
      </c>
      <c r="K16" s="141">
        <f t="shared" si="3"/>
        <v>344.43723599999998</v>
      </c>
      <c r="L16" s="141">
        <v>445</v>
      </c>
      <c r="M16" s="130" t="s">
        <v>94</v>
      </c>
      <c r="N16" s="132"/>
      <c r="O16" s="132"/>
      <c r="P16" s="134">
        <f t="shared" si="4"/>
        <v>0</v>
      </c>
    </row>
    <row r="17" spans="1:16" x14ac:dyDescent="0.3">
      <c r="A17" s="128">
        <v>16</v>
      </c>
      <c r="B17" s="140" t="s">
        <v>100</v>
      </c>
      <c r="C17" s="130">
        <v>401</v>
      </c>
      <c r="D17" s="130" t="s">
        <v>79</v>
      </c>
      <c r="E17" s="130" t="s">
        <v>102</v>
      </c>
      <c r="F17" s="123">
        <v>22</v>
      </c>
      <c r="G17" s="123">
        <f t="shared" si="0"/>
        <v>236.80799999999999</v>
      </c>
      <c r="H17" s="123">
        <v>2.4700000000000002</v>
      </c>
      <c r="I17" s="123">
        <f t="shared" si="1"/>
        <v>26.58708</v>
      </c>
      <c r="J17" s="141">
        <f t="shared" si="2"/>
        <v>263.39508000000001</v>
      </c>
      <c r="K17" s="141">
        <f t="shared" si="3"/>
        <v>289.73458800000003</v>
      </c>
      <c r="L17" s="141">
        <v>375</v>
      </c>
      <c r="M17" s="130" t="s">
        <v>97</v>
      </c>
      <c r="N17" s="132"/>
      <c r="O17" s="132"/>
      <c r="P17" s="134">
        <f t="shared" si="4"/>
        <v>0</v>
      </c>
    </row>
    <row r="18" spans="1:16" x14ac:dyDescent="0.3">
      <c r="A18" s="128">
        <v>17</v>
      </c>
      <c r="B18" s="140" t="s">
        <v>100</v>
      </c>
      <c r="C18" s="130">
        <v>402</v>
      </c>
      <c r="D18" s="130" t="s">
        <v>79</v>
      </c>
      <c r="E18" s="130" t="s">
        <v>102</v>
      </c>
      <c r="F18" s="123">
        <v>21.92</v>
      </c>
      <c r="G18" s="123">
        <f t="shared" si="0"/>
        <v>235.94687999999999</v>
      </c>
      <c r="H18" s="123">
        <v>2.4700000000000002</v>
      </c>
      <c r="I18" s="123">
        <f t="shared" si="1"/>
        <v>26.58708</v>
      </c>
      <c r="J18" s="141">
        <f t="shared" si="2"/>
        <v>262.53395999999998</v>
      </c>
      <c r="K18" s="141">
        <f t="shared" si="3"/>
        <v>288.78735599999999</v>
      </c>
      <c r="L18" s="141">
        <v>375</v>
      </c>
      <c r="M18" s="130" t="s">
        <v>97</v>
      </c>
      <c r="N18" s="132"/>
      <c r="O18" s="132"/>
      <c r="P18" s="134">
        <f t="shared" si="4"/>
        <v>0</v>
      </c>
    </row>
    <row r="19" spans="1:16" x14ac:dyDescent="0.3">
      <c r="A19" s="128">
        <v>18</v>
      </c>
      <c r="B19" s="140" t="s">
        <v>100</v>
      </c>
      <c r="C19" s="130">
        <v>403</v>
      </c>
      <c r="D19" s="130" t="s">
        <v>79</v>
      </c>
      <c r="E19" s="130" t="s">
        <v>102</v>
      </c>
      <c r="F19" s="123">
        <v>22</v>
      </c>
      <c r="G19" s="123">
        <f t="shared" si="0"/>
        <v>236.80799999999999</v>
      </c>
      <c r="H19" s="123">
        <v>2.4700000000000002</v>
      </c>
      <c r="I19" s="123">
        <f t="shared" si="1"/>
        <v>26.58708</v>
      </c>
      <c r="J19" s="141">
        <f t="shared" si="2"/>
        <v>263.39508000000001</v>
      </c>
      <c r="K19" s="141">
        <f t="shared" si="3"/>
        <v>289.73458800000003</v>
      </c>
      <c r="L19" s="141">
        <v>375</v>
      </c>
      <c r="M19" s="130" t="s">
        <v>97</v>
      </c>
      <c r="N19" s="132"/>
      <c r="O19" s="132"/>
      <c r="P19" s="134">
        <f t="shared" si="4"/>
        <v>0</v>
      </c>
    </row>
    <row r="20" spans="1:16" x14ac:dyDescent="0.3">
      <c r="A20" s="128">
        <v>19</v>
      </c>
      <c r="B20" s="140" t="s">
        <v>100</v>
      </c>
      <c r="C20" s="130">
        <v>404</v>
      </c>
      <c r="D20" s="130" t="s">
        <v>79</v>
      </c>
      <c r="E20" s="130" t="s">
        <v>102</v>
      </c>
      <c r="F20" s="123">
        <v>25.21</v>
      </c>
      <c r="G20" s="123">
        <f t="shared" si="0"/>
        <v>271.36043999999998</v>
      </c>
      <c r="H20" s="123">
        <v>3.88</v>
      </c>
      <c r="I20" s="123">
        <f t="shared" si="1"/>
        <v>41.764319999999998</v>
      </c>
      <c r="J20" s="141">
        <f t="shared" si="2"/>
        <v>313.12475999999998</v>
      </c>
      <c r="K20" s="141">
        <f t="shared" si="3"/>
        <v>344.43723599999998</v>
      </c>
      <c r="L20" s="141">
        <v>445</v>
      </c>
      <c r="M20" s="130" t="s">
        <v>99</v>
      </c>
      <c r="N20" s="132">
        <v>2800000</v>
      </c>
      <c r="O20" s="132">
        <v>181000</v>
      </c>
      <c r="P20" s="134">
        <f t="shared" si="4"/>
        <v>2619000</v>
      </c>
    </row>
    <row r="21" spans="1:16" x14ac:dyDescent="0.3">
      <c r="A21" s="128">
        <v>20</v>
      </c>
      <c r="B21" s="140" t="s">
        <v>100</v>
      </c>
      <c r="C21" s="130">
        <v>405</v>
      </c>
      <c r="D21" s="130" t="s">
        <v>79</v>
      </c>
      <c r="E21" s="130" t="s">
        <v>102</v>
      </c>
      <c r="F21" s="123">
        <v>25.21</v>
      </c>
      <c r="G21" s="123">
        <f t="shared" si="0"/>
        <v>271.36043999999998</v>
      </c>
      <c r="H21" s="123">
        <v>3.88</v>
      </c>
      <c r="I21" s="123">
        <f t="shared" si="1"/>
        <v>41.764319999999998</v>
      </c>
      <c r="J21" s="141">
        <f t="shared" si="2"/>
        <v>313.12475999999998</v>
      </c>
      <c r="K21" s="141">
        <f t="shared" si="3"/>
        <v>344.43723599999998</v>
      </c>
      <c r="L21" s="141">
        <v>445</v>
      </c>
      <c r="M21" s="130" t="s">
        <v>99</v>
      </c>
      <c r="N21" s="133">
        <v>2420000</v>
      </c>
      <c r="O21" s="133">
        <v>185001</v>
      </c>
      <c r="P21" s="134">
        <f t="shared" si="4"/>
        <v>2234999</v>
      </c>
    </row>
    <row r="22" spans="1:16" x14ac:dyDescent="0.3">
      <c r="A22" s="128">
        <v>21</v>
      </c>
      <c r="B22" s="140" t="s">
        <v>100</v>
      </c>
      <c r="C22" s="130">
        <v>501</v>
      </c>
      <c r="D22" s="130" t="s">
        <v>80</v>
      </c>
      <c r="E22" s="130" t="s">
        <v>102</v>
      </c>
      <c r="F22" s="123">
        <v>22</v>
      </c>
      <c r="G22" s="123">
        <f t="shared" si="0"/>
        <v>236.80799999999999</v>
      </c>
      <c r="H22" s="123">
        <v>2.4700000000000002</v>
      </c>
      <c r="I22" s="123">
        <f t="shared" si="1"/>
        <v>26.58708</v>
      </c>
      <c r="J22" s="141">
        <f t="shared" si="2"/>
        <v>263.39508000000001</v>
      </c>
      <c r="K22" s="141">
        <f t="shared" si="3"/>
        <v>289.73458800000003</v>
      </c>
      <c r="L22" s="141">
        <v>375</v>
      </c>
      <c r="M22" s="130" t="s">
        <v>99</v>
      </c>
      <c r="N22" s="132">
        <v>2550000</v>
      </c>
      <c r="O22" s="132">
        <v>51000</v>
      </c>
      <c r="P22" s="134">
        <f t="shared" si="4"/>
        <v>2499000</v>
      </c>
    </row>
    <row r="23" spans="1:16" x14ac:dyDescent="0.3">
      <c r="A23" s="128">
        <v>22</v>
      </c>
      <c r="B23" s="140" t="s">
        <v>100</v>
      </c>
      <c r="C23" s="130">
        <v>502</v>
      </c>
      <c r="D23" s="130" t="s">
        <v>80</v>
      </c>
      <c r="E23" s="130" t="s">
        <v>102</v>
      </c>
      <c r="F23" s="123">
        <v>21.92</v>
      </c>
      <c r="G23" s="123">
        <f t="shared" si="0"/>
        <v>235.94687999999999</v>
      </c>
      <c r="H23" s="123">
        <v>2.4700000000000002</v>
      </c>
      <c r="I23" s="123">
        <f t="shared" si="1"/>
        <v>26.58708</v>
      </c>
      <c r="J23" s="141">
        <f t="shared" si="2"/>
        <v>262.53395999999998</v>
      </c>
      <c r="K23" s="141">
        <f t="shared" si="3"/>
        <v>288.78735599999999</v>
      </c>
      <c r="L23" s="141">
        <v>375</v>
      </c>
      <c r="M23" s="130" t="s">
        <v>97</v>
      </c>
      <c r="N23" s="132"/>
      <c r="O23" s="132"/>
      <c r="P23" s="134">
        <f t="shared" si="4"/>
        <v>0</v>
      </c>
    </row>
    <row r="24" spans="1:16" x14ac:dyDescent="0.3">
      <c r="A24" s="128">
        <v>23</v>
      </c>
      <c r="B24" s="140" t="s">
        <v>100</v>
      </c>
      <c r="C24" s="130">
        <v>503</v>
      </c>
      <c r="D24" s="130" t="s">
        <v>80</v>
      </c>
      <c r="E24" s="130" t="s">
        <v>102</v>
      </c>
      <c r="F24" s="123">
        <v>22</v>
      </c>
      <c r="G24" s="123">
        <f t="shared" si="0"/>
        <v>236.80799999999999</v>
      </c>
      <c r="H24" s="123">
        <v>2.4700000000000002</v>
      </c>
      <c r="I24" s="123">
        <f t="shared" si="1"/>
        <v>26.58708</v>
      </c>
      <c r="J24" s="141">
        <f t="shared" si="2"/>
        <v>263.39508000000001</v>
      </c>
      <c r="K24" s="141">
        <f t="shared" si="3"/>
        <v>289.73458800000003</v>
      </c>
      <c r="L24" s="141">
        <v>375</v>
      </c>
      <c r="M24" s="130" t="s">
        <v>99</v>
      </c>
      <c r="N24" s="132">
        <v>2570000</v>
      </c>
      <c r="O24" s="132">
        <v>21000</v>
      </c>
      <c r="P24" s="134">
        <f t="shared" si="4"/>
        <v>2549000</v>
      </c>
    </row>
    <row r="25" spans="1:16" x14ac:dyDescent="0.3">
      <c r="A25" s="128">
        <v>24</v>
      </c>
      <c r="B25" s="140" t="s">
        <v>100</v>
      </c>
      <c r="C25" s="130">
        <v>504</v>
      </c>
      <c r="D25" s="130" t="s">
        <v>80</v>
      </c>
      <c r="E25" s="130" t="s">
        <v>102</v>
      </c>
      <c r="F25" s="123">
        <v>25.21</v>
      </c>
      <c r="G25" s="123">
        <f t="shared" si="0"/>
        <v>271.36043999999998</v>
      </c>
      <c r="H25" s="123">
        <v>3.88</v>
      </c>
      <c r="I25" s="123">
        <f t="shared" si="1"/>
        <v>41.764319999999998</v>
      </c>
      <c r="J25" s="141">
        <f t="shared" si="2"/>
        <v>313.12475999999998</v>
      </c>
      <c r="K25" s="141">
        <f t="shared" si="3"/>
        <v>344.43723599999998</v>
      </c>
      <c r="L25" s="141">
        <v>445</v>
      </c>
      <c r="M25" s="130" t="s">
        <v>97</v>
      </c>
      <c r="N25" s="132"/>
      <c r="O25" s="132"/>
      <c r="P25" s="134">
        <f t="shared" si="4"/>
        <v>0</v>
      </c>
    </row>
    <row r="26" spans="1:16" x14ac:dyDescent="0.3">
      <c r="A26" s="128">
        <v>25</v>
      </c>
      <c r="B26" s="140" t="s">
        <v>100</v>
      </c>
      <c r="C26" s="130">
        <v>505</v>
      </c>
      <c r="D26" s="130" t="s">
        <v>80</v>
      </c>
      <c r="E26" s="130" t="s">
        <v>102</v>
      </c>
      <c r="F26" s="123">
        <v>25.21</v>
      </c>
      <c r="G26" s="123">
        <f t="shared" si="0"/>
        <v>271.36043999999998</v>
      </c>
      <c r="H26" s="123">
        <v>3.88</v>
      </c>
      <c r="I26" s="123">
        <f t="shared" si="1"/>
        <v>41.764319999999998</v>
      </c>
      <c r="J26" s="141">
        <f t="shared" si="2"/>
        <v>313.12475999999998</v>
      </c>
      <c r="K26" s="141">
        <f t="shared" si="3"/>
        <v>344.43723599999998</v>
      </c>
      <c r="L26" s="141">
        <v>445</v>
      </c>
      <c r="M26" s="130" t="s">
        <v>99</v>
      </c>
      <c r="N26" s="133">
        <v>2223000</v>
      </c>
      <c r="O26" s="133">
        <v>979350</v>
      </c>
      <c r="P26" s="134">
        <f t="shared" si="4"/>
        <v>1243650</v>
      </c>
    </row>
    <row r="27" spans="1:16" x14ac:dyDescent="0.3">
      <c r="A27" s="128">
        <v>26</v>
      </c>
      <c r="B27" s="140" t="s">
        <v>100</v>
      </c>
      <c r="C27" s="130">
        <v>601</v>
      </c>
      <c r="D27" s="130" t="s">
        <v>57</v>
      </c>
      <c r="E27" s="130" t="s">
        <v>102</v>
      </c>
      <c r="F27" s="123">
        <v>22</v>
      </c>
      <c r="G27" s="123">
        <f t="shared" si="0"/>
        <v>236.80799999999999</v>
      </c>
      <c r="H27" s="123">
        <v>2.4700000000000002</v>
      </c>
      <c r="I27" s="123">
        <f t="shared" si="1"/>
        <v>26.58708</v>
      </c>
      <c r="J27" s="141">
        <f t="shared" si="2"/>
        <v>263.39508000000001</v>
      </c>
      <c r="K27" s="141">
        <f t="shared" si="3"/>
        <v>289.73458800000003</v>
      </c>
      <c r="L27" s="141">
        <v>375</v>
      </c>
      <c r="M27" s="130" t="s">
        <v>97</v>
      </c>
      <c r="N27" s="132"/>
      <c r="O27" s="132"/>
      <c r="P27" s="134">
        <f t="shared" si="4"/>
        <v>0</v>
      </c>
    </row>
    <row r="28" spans="1:16" x14ac:dyDescent="0.3">
      <c r="A28" s="128">
        <v>27</v>
      </c>
      <c r="B28" s="140" t="s">
        <v>100</v>
      </c>
      <c r="C28" s="130">
        <v>602</v>
      </c>
      <c r="D28" s="130" t="s">
        <v>57</v>
      </c>
      <c r="E28" s="130" t="s">
        <v>102</v>
      </c>
      <c r="F28" s="123">
        <v>21.92</v>
      </c>
      <c r="G28" s="123">
        <f t="shared" si="0"/>
        <v>235.94687999999999</v>
      </c>
      <c r="H28" s="123">
        <v>2.4700000000000002</v>
      </c>
      <c r="I28" s="123">
        <f t="shared" si="1"/>
        <v>26.58708</v>
      </c>
      <c r="J28" s="141">
        <f t="shared" si="2"/>
        <v>262.53395999999998</v>
      </c>
      <c r="K28" s="141">
        <f t="shared" si="3"/>
        <v>288.78735599999999</v>
      </c>
      <c r="L28" s="141">
        <v>375</v>
      </c>
      <c r="M28" s="130" t="s">
        <v>97</v>
      </c>
      <c r="N28" s="132"/>
      <c r="O28" s="132"/>
      <c r="P28" s="134">
        <f t="shared" si="4"/>
        <v>0</v>
      </c>
    </row>
    <row r="29" spans="1:16" x14ac:dyDescent="0.3">
      <c r="A29" s="128">
        <v>28</v>
      </c>
      <c r="B29" s="140" t="s">
        <v>100</v>
      </c>
      <c r="C29" s="130">
        <v>603</v>
      </c>
      <c r="D29" s="130" t="s">
        <v>57</v>
      </c>
      <c r="E29" s="130" t="s">
        <v>102</v>
      </c>
      <c r="F29" s="123">
        <v>22</v>
      </c>
      <c r="G29" s="123">
        <f t="shared" si="0"/>
        <v>236.80799999999999</v>
      </c>
      <c r="H29" s="123">
        <v>2.4700000000000002</v>
      </c>
      <c r="I29" s="123">
        <f t="shared" si="1"/>
        <v>26.58708</v>
      </c>
      <c r="J29" s="141">
        <f t="shared" si="2"/>
        <v>263.39508000000001</v>
      </c>
      <c r="K29" s="141">
        <f t="shared" si="3"/>
        <v>289.73458800000003</v>
      </c>
      <c r="L29" s="141">
        <v>375</v>
      </c>
      <c r="M29" s="130" t="s">
        <v>97</v>
      </c>
      <c r="N29" s="132"/>
      <c r="O29" s="132"/>
      <c r="P29" s="134">
        <f t="shared" si="4"/>
        <v>0</v>
      </c>
    </row>
    <row r="30" spans="1:16" x14ac:dyDescent="0.3">
      <c r="A30" s="128">
        <v>29</v>
      </c>
      <c r="B30" s="140" t="s">
        <v>100</v>
      </c>
      <c r="C30" s="130">
        <v>604</v>
      </c>
      <c r="D30" s="130" t="s">
        <v>57</v>
      </c>
      <c r="E30" s="130" t="s">
        <v>102</v>
      </c>
      <c r="F30" s="123">
        <v>25.21</v>
      </c>
      <c r="G30" s="123">
        <f t="shared" si="0"/>
        <v>271.36043999999998</v>
      </c>
      <c r="H30" s="123">
        <v>3.88</v>
      </c>
      <c r="I30" s="123">
        <f t="shared" si="1"/>
        <v>41.764319999999998</v>
      </c>
      <c r="J30" s="141">
        <f t="shared" si="2"/>
        <v>313.12475999999998</v>
      </c>
      <c r="K30" s="141">
        <f t="shared" si="3"/>
        <v>344.43723599999998</v>
      </c>
      <c r="L30" s="141">
        <v>445</v>
      </c>
      <c r="M30" s="130" t="s">
        <v>99</v>
      </c>
      <c r="N30" s="133">
        <v>2778000</v>
      </c>
      <c r="O30" s="133">
        <v>972100</v>
      </c>
      <c r="P30" s="134">
        <f t="shared" si="4"/>
        <v>1805900</v>
      </c>
    </row>
    <row r="31" spans="1:16" x14ac:dyDescent="0.3">
      <c r="A31" s="128">
        <v>30</v>
      </c>
      <c r="B31" s="140" t="s">
        <v>100</v>
      </c>
      <c r="C31" s="130">
        <v>605</v>
      </c>
      <c r="D31" s="130" t="s">
        <v>57</v>
      </c>
      <c r="E31" s="130" t="s">
        <v>102</v>
      </c>
      <c r="F31" s="123">
        <v>25.21</v>
      </c>
      <c r="G31" s="123">
        <f t="shared" si="0"/>
        <v>271.36043999999998</v>
      </c>
      <c r="H31" s="123">
        <v>3.88</v>
      </c>
      <c r="I31" s="123">
        <f t="shared" si="1"/>
        <v>41.764319999999998</v>
      </c>
      <c r="J31" s="141">
        <f t="shared" si="2"/>
        <v>313.12475999999998</v>
      </c>
      <c r="K31" s="141">
        <f t="shared" si="3"/>
        <v>344.43723599999998</v>
      </c>
      <c r="L31" s="141">
        <v>445</v>
      </c>
      <c r="M31" s="130" t="s">
        <v>99</v>
      </c>
      <c r="N31" s="132">
        <v>2900000</v>
      </c>
      <c r="O31" s="132">
        <v>91000</v>
      </c>
      <c r="P31" s="134">
        <f t="shared" si="4"/>
        <v>2809000</v>
      </c>
    </row>
    <row r="32" spans="1:16" x14ac:dyDescent="0.3">
      <c r="A32" s="128">
        <v>31</v>
      </c>
      <c r="B32" s="140" t="s">
        <v>100</v>
      </c>
      <c r="C32" s="130">
        <v>701</v>
      </c>
      <c r="D32" s="130" t="s">
        <v>58</v>
      </c>
      <c r="E32" s="130" t="s">
        <v>102</v>
      </c>
      <c r="F32" s="123">
        <v>22</v>
      </c>
      <c r="G32" s="123">
        <f t="shared" si="0"/>
        <v>236.80799999999999</v>
      </c>
      <c r="H32" s="123">
        <v>2.4700000000000002</v>
      </c>
      <c r="I32" s="123">
        <f t="shared" si="1"/>
        <v>26.58708</v>
      </c>
      <c r="J32" s="141">
        <f t="shared" si="2"/>
        <v>263.39508000000001</v>
      </c>
      <c r="K32" s="141">
        <f t="shared" si="3"/>
        <v>289.73458800000003</v>
      </c>
      <c r="L32" s="141">
        <v>375</v>
      </c>
      <c r="M32" s="130" t="s">
        <v>97</v>
      </c>
      <c r="N32" s="132"/>
      <c r="O32" s="132"/>
      <c r="P32" s="134">
        <f t="shared" si="4"/>
        <v>0</v>
      </c>
    </row>
    <row r="33" spans="1:16" x14ac:dyDescent="0.3">
      <c r="A33" s="128">
        <v>32</v>
      </c>
      <c r="B33" s="140" t="s">
        <v>100</v>
      </c>
      <c r="C33" s="130">
        <v>702</v>
      </c>
      <c r="D33" s="130" t="s">
        <v>58</v>
      </c>
      <c r="E33" s="130" t="s">
        <v>102</v>
      </c>
      <c r="F33" s="123">
        <v>21.92</v>
      </c>
      <c r="G33" s="123">
        <f t="shared" si="0"/>
        <v>235.94687999999999</v>
      </c>
      <c r="H33" s="123">
        <v>2.4700000000000002</v>
      </c>
      <c r="I33" s="123">
        <f t="shared" si="1"/>
        <v>26.58708</v>
      </c>
      <c r="J33" s="141">
        <f t="shared" si="2"/>
        <v>262.53395999999998</v>
      </c>
      <c r="K33" s="141">
        <f t="shared" si="3"/>
        <v>288.78735599999999</v>
      </c>
      <c r="L33" s="141">
        <v>375</v>
      </c>
      <c r="M33" s="130" t="s">
        <v>97</v>
      </c>
      <c r="N33" s="132"/>
      <c r="O33" s="132"/>
      <c r="P33" s="134">
        <f t="shared" si="4"/>
        <v>0</v>
      </c>
    </row>
    <row r="34" spans="1:16" x14ac:dyDescent="0.3">
      <c r="A34" s="128">
        <v>33</v>
      </c>
      <c r="B34" s="140" t="s">
        <v>100</v>
      </c>
      <c r="C34" s="130">
        <v>703</v>
      </c>
      <c r="D34" s="130" t="s">
        <v>58</v>
      </c>
      <c r="E34" s="130" t="s">
        <v>102</v>
      </c>
      <c r="F34" s="123">
        <v>22</v>
      </c>
      <c r="G34" s="123">
        <f t="shared" si="0"/>
        <v>236.80799999999999</v>
      </c>
      <c r="H34" s="123">
        <v>2.4700000000000002</v>
      </c>
      <c r="I34" s="123">
        <f t="shared" si="1"/>
        <v>26.58708</v>
      </c>
      <c r="J34" s="141">
        <f t="shared" si="2"/>
        <v>263.39508000000001</v>
      </c>
      <c r="K34" s="141">
        <f t="shared" si="3"/>
        <v>289.73458800000003</v>
      </c>
      <c r="L34" s="141">
        <v>375</v>
      </c>
      <c r="M34" s="130" t="s">
        <v>94</v>
      </c>
      <c r="N34" s="132"/>
      <c r="O34" s="132"/>
      <c r="P34" s="134">
        <f t="shared" si="4"/>
        <v>0</v>
      </c>
    </row>
    <row r="35" spans="1:16" x14ac:dyDescent="0.3">
      <c r="A35" s="128">
        <v>34</v>
      </c>
      <c r="B35" s="140" t="s">
        <v>100</v>
      </c>
      <c r="C35" s="130">
        <v>704</v>
      </c>
      <c r="D35" s="130" t="s">
        <v>58</v>
      </c>
      <c r="E35" s="130" t="s">
        <v>102</v>
      </c>
      <c r="F35" s="123">
        <v>25.21</v>
      </c>
      <c r="G35" s="123">
        <f t="shared" si="0"/>
        <v>271.36043999999998</v>
      </c>
      <c r="H35" s="123">
        <v>3.88</v>
      </c>
      <c r="I35" s="123">
        <f t="shared" si="1"/>
        <v>41.764319999999998</v>
      </c>
      <c r="J35" s="141">
        <f t="shared" si="2"/>
        <v>313.12475999999998</v>
      </c>
      <c r="K35" s="141">
        <f t="shared" si="3"/>
        <v>344.43723599999998</v>
      </c>
      <c r="L35" s="141">
        <v>445</v>
      </c>
      <c r="M35" s="130" t="s">
        <v>94</v>
      </c>
      <c r="N35" s="132"/>
      <c r="O35" s="132"/>
      <c r="P35" s="134">
        <f t="shared" si="4"/>
        <v>0</v>
      </c>
    </row>
    <row r="36" spans="1:16" x14ac:dyDescent="0.3">
      <c r="A36" s="128">
        <v>35</v>
      </c>
      <c r="B36" s="140" t="s">
        <v>100</v>
      </c>
      <c r="C36" s="130">
        <v>705</v>
      </c>
      <c r="D36" s="130" t="s">
        <v>58</v>
      </c>
      <c r="E36" s="130" t="s">
        <v>102</v>
      </c>
      <c r="F36" s="123">
        <v>25.21</v>
      </c>
      <c r="G36" s="123">
        <f t="shared" si="0"/>
        <v>271.36043999999998</v>
      </c>
      <c r="H36" s="123">
        <v>3.88</v>
      </c>
      <c r="I36" s="123">
        <f t="shared" si="1"/>
        <v>41.764319999999998</v>
      </c>
      <c r="J36" s="141">
        <f t="shared" si="2"/>
        <v>313.12475999999998</v>
      </c>
      <c r="K36" s="141">
        <f t="shared" si="3"/>
        <v>344.43723599999998</v>
      </c>
      <c r="L36" s="141">
        <v>445</v>
      </c>
      <c r="M36" s="130" t="s">
        <v>97</v>
      </c>
      <c r="N36" s="132"/>
      <c r="O36" s="132"/>
      <c r="P36" s="134">
        <f t="shared" si="4"/>
        <v>0</v>
      </c>
    </row>
    <row r="37" spans="1:16" x14ac:dyDescent="0.3">
      <c r="A37" s="177" t="s">
        <v>28</v>
      </c>
      <c r="B37" s="178"/>
      <c r="C37" s="178"/>
      <c r="D37" s="178"/>
      <c r="E37" s="179"/>
      <c r="F37" s="144">
        <f>SUM(F2:F36)</f>
        <v>814.38000000000011</v>
      </c>
      <c r="G37" s="144">
        <f t="shared" ref="G37:L37" si="5">SUM(G2:G36)</f>
        <v>8765.9863200000036</v>
      </c>
      <c r="H37" s="144">
        <f t="shared" si="5"/>
        <v>106.18999999999997</v>
      </c>
      <c r="I37" s="144">
        <f t="shared" si="5"/>
        <v>1143.02916</v>
      </c>
      <c r="J37" s="144">
        <f t="shared" si="5"/>
        <v>9909.0154800000018</v>
      </c>
      <c r="K37" s="144">
        <f t="shared" si="5"/>
        <v>10899.917027999998</v>
      </c>
      <c r="L37" s="144">
        <f t="shared" si="5"/>
        <v>14105</v>
      </c>
      <c r="M37" s="138"/>
      <c r="N37" s="138">
        <f t="shared" ref="N37:P37" si="6">SUM(N2:N36)</f>
        <v>27631000</v>
      </c>
      <c r="O37" s="138">
        <f t="shared" si="6"/>
        <v>4963951</v>
      </c>
      <c r="P37" s="138">
        <f t="shared" si="6"/>
        <v>22667049</v>
      </c>
    </row>
  </sheetData>
  <autoFilter ref="A1:O37" xr:uid="{22EE8CF9-E078-45E0-B306-5E38F3C647A1}"/>
  <mergeCells count="1">
    <mergeCell ref="A37:E3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416D5-0D19-42F5-81EE-A1393E8CC9B6}">
  <dimension ref="A1:M45"/>
  <sheetViews>
    <sheetView topLeftCell="A24" workbookViewId="0">
      <selection activeCell="A30" sqref="A30:M30"/>
    </sheetView>
  </sheetViews>
  <sheetFormatPr defaultRowHeight="14.25" x14ac:dyDescent="0.2"/>
  <cols>
    <col min="1" max="1" width="3.75" customWidth="1"/>
    <col min="2" max="2" width="4.75" bestFit="1" customWidth="1"/>
    <col min="3" max="3" width="6.375" bestFit="1" customWidth="1"/>
    <col min="4" max="4" width="10.125" bestFit="1" customWidth="1"/>
    <col min="6" max="8" width="13.375" customWidth="1"/>
    <col min="9" max="9" width="11.375" customWidth="1"/>
    <col min="10" max="10" width="14" customWidth="1"/>
    <col min="11" max="11" width="12.25" customWidth="1"/>
    <col min="12" max="12" width="13.375" customWidth="1"/>
    <col min="13" max="13" width="12.125" bestFit="1" customWidth="1"/>
  </cols>
  <sheetData>
    <row r="1" spans="1:13" ht="15" x14ac:dyDescent="0.25">
      <c r="A1" s="180" t="s">
        <v>121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</row>
    <row r="2" spans="1:13" ht="33" x14ac:dyDescent="0.2">
      <c r="A2" s="127" t="s">
        <v>89</v>
      </c>
      <c r="B2" s="127" t="s">
        <v>90</v>
      </c>
      <c r="C2" s="127" t="s">
        <v>91</v>
      </c>
      <c r="D2" s="127" t="s">
        <v>30</v>
      </c>
      <c r="E2" s="127" t="s">
        <v>47</v>
      </c>
      <c r="F2" s="127" t="s">
        <v>71</v>
      </c>
      <c r="G2" s="127" t="s">
        <v>72</v>
      </c>
      <c r="H2" s="127" t="s">
        <v>119</v>
      </c>
      <c r="I2" s="127" t="s">
        <v>112</v>
      </c>
      <c r="J2" s="127" t="s">
        <v>73</v>
      </c>
      <c r="K2" s="127" t="s">
        <v>74</v>
      </c>
      <c r="L2" s="16" t="s">
        <v>46</v>
      </c>
      <c r="M2" s="72" t="s">
        <v>60</v>
      </c>
    </row>
    <row r="3" spans="1:13" ht="16.5" x14ac:dyDescent="0.3">
      <c r="A3" s="128">
        <v>1</v>
      </c>
      <c r="B3" s="129" t="s">
        <v>95</v>
      </c>
      <c r="C3" s="130">
        <v>101</v>
      </c>
      <c r="D3" s="130" t="s">
        <v>76</v>
      </c>
      <c r="E3" s="130" t="s">
        <v>98</v>
      </c>
      <c r="F3" s="123">
        <v>29.6</v>
      </c>
      <c r="G3" s="123">
        <f>F3*10.764</f>
        <v>318.61439999999999</v>
      </c>
      <c r="H3" s="123">
        <v>14.76</v>
      </c>
      <c r="I3" s="123">
        <f>H3*10.764</f>
        <v>158.87663999999998</v>
      </c>
      <c r="J3" s="141">
        <f>G3+I3</f>
        <v>477.49104</v>
      </c>
      <c r="K3" s="141">
        <f>J3*1.1</f>
        <v>525.24014399999999</v>
      </c>
      <c r="L3" s="141">
        <v>8000</v>
      </c>
      <c r="M3" s="141">
        <f>ROUND(L3*J3,0)</f>
        <v>3819928</v>
      </c>
    </row>
    <row r="4" spans="1:13" ht="16.5" x14ac:dyDescent="0.3">
      <c r="A4" s="128">
        <v>2</v>
      </c>
      <c r="B4" s="129" t="s">
        <v>95</v>
      </c>
      <c r="C4" s="130">
        <v>102</v>
      </c>
      <c r="D4" s="130" t="s">
        <v>76</v>
      </c>
      <c r="E4" s="130" t="s">
        <v>98</v>
      </c>
      <c r="F4" s="123">
        <v>25.21</v>
      </c>
      <c r="G4" s="123">
        <f t="shared" ref="G4:G18" si="0">F4*10.764</f>
        <v>271.36043999999998</v>
      </c>
      <c r="H4" s="123">
        <v>3.88</v>
      </c>
      <c r="I4" s="123">
        <f t="shared" ref="I4:I18" si="1">H4*10.764</f>
        <v>41.764319999999998</v>
      </c>
      <c r="J4" s="141">
        <f t="shared" ref="J4:J18" si="2">G4+I4</f>
        <v>313.12475999999998</v>
      </c>
      <c r="K4" s="141">
        <f t="shared" ref="K4:K18" si="3">J4*1.1</f>
        <v>344.43723599999998</v>
      </c>
      <c r="L4" s="141">
        <v>8000</v>
      </c>
      <c r="M4" s="141">
        <f t="shared" ref="M4:M18" si="4">ROUND(L4*J4,0)</f>
        <v>2504998</v>
      </c>
    </row>
    <row r="5" spans="1:13" ht="16.5" x14ac:dyDescent="0.3">
      <c r="A5" s="128">
        <v>3</v>
      </c>
      <c r="B5" s="129" t="s">
        <v>95</v>
      </c>
      <c r="C5" s="130">
        <v>103</v>
      </c>
      <c r="D5" s="130" t="s">
        <v>76</v>
      </c>
      <c r="E5" s="130" t="s">
        <v>98</v>
      </c>
      <c r="F5" s="123">
        <v>25.21</v>
      </c>
      <c r="G5" s="123">
        <f t="shared" si="0"/>
        <v>271.36043999999998</v>
      </c>
      <c r="H5" s="123">
        <v>3.88</v>
      </c>
      <c r="I5" s="123">
        <f t="shared" si="1"/>
        <v>41.764319999999998</v>
      </c>
      <c r="J5" s="141">
        <f t="shared" si="2"/>
        <v>313.12475999999998</v>
      </c>
      <c r="K5" s="141">
        <f t="shared" si="3"/>
        <v>344.43723599999998</v>
      </c>
      <c r="L5" s="141">
        <v>8000</v>
      </c>
      <c r="M5" s="141">
        <f t="shared" si="4"/>
        <v>2504998</v>
      </c>
    </row>
    <row r="6" spans="1:13" ht="16.5" x14ac:dyDescent="0.3">
      <c r="A6" s="128">
        <v>4</v>
      </c>
      <c r="B6" s="129" t="s">
        <v>95</v>
      </c>
      <c r="C6" s="130">
        <v>104</v>
      </c>
      <c r="D6" s="130" t="s">
        <v>76</v>
      </c>
      <c r="E6" s="130" t="s">
        <v>98</v>
      </c>
      <c r="F6" s="123">
        <v>25.21</v>
      </c>
      <c r="G6" s="123">
        <f t="shared" si="0"/>
        <v>271.36043999999998</v>
      </c>
      <c r="H6" s="123">
        <v>3.88</v>
      </c>
      <c r="I6" s="123">
        <f t="shared" si="1"/>
        <v>41.764319999999998</v>
      </c>
      <c r="J6" s="141">
        <f t="shared" si="2"/>
        <v>313.12475999999998</v>
      </c>
      <c r="K6" s="141">
        <f t="shared" si="3"/>
        <v>344.43723599999998</v>
      </c>
      <c r="L6" s="141">
        <v>8000</v>
      </c>
      <c r="M6" s="141">
        <f t="shared" si="4"/>
        <v>2504998</v>
      </c>
    </row>
    <row r="7" spans="1:13" ht="16.5" x14ac:dyDescent="0.3">
      <c r="A7" s="128">
        <v>5</v>
      </c>
      <c r="B7" s="129" t="s">
        <v>95</v>
      </c>
      <c r="C7" s="130">
        <v>105</v>
      </c>
      <c r="D7" s="130" t="s">
        <v>76</v>
      </c>
      <c r="E7" s="130" t="s">
        <v>98</v>
      </c>
      <c r="F7" s="123">
        <v>25.21</v>
      </c>
      <c r="G7" s="123">
        <f t="shared" si="0"/>
        <v>271.36043999999998</v>
      </c>
      <c r="H7" s="123">
        <v>3.88</v>
      </c>
      <c r="I7" s="123">
        <f t="shared" si="1"/>
        <v>41.764319999999998</v>
      </c>
      <c r="J7" s="141">
        <f t="shared" si="2"/>
        <v>313.12475999999998</v>
      </c>
      <c r="K7" s="141">
        <f t="shared" si="3"/>
        <v>344.43723599999998</v>
      </c>
      <c r="L7" s="141">
        <v>8000</v>
      </c>
      <c r="M7" s="141">
        <f t="shared" si="4"/>
        <v>2504998</v>
      </c>
    </row>
    <row r="8" spans="1:13" ht="16.5" x14ac:dyDescent="0.3">
      <c r="A8" s="128">
        <v>6</v>
      </c>
      <c r="B8" s="129" t="s">
        <v>95</v>
      </c>
      <c r="C8" s="130">
        <v>106</v>
      </c>
      <c r="D8" s="130" t="s">
        <v>76</v>
      </c>
      <c r="E8" s="130" t="s">
        <v>98</v>
      </c>
      <c r="F8" s="123">
        <v>25.21</v>
      </c>
      <c r="G8" s="123">
        <f t="shared" si="0"/>
        <v>271.36043999999998</v>
      </c>
      <c r="H8" s="123">
        <v>3.88</v>
      </c>
      <c r="I8" s="123">
        <f t="shared" si="1"/>
        <v>41.764319999999998</v>
      </c>
      <c r="J8" s="141">
        <f t="shared" si="2"/>
        <v>313.12475999999998</v>
      </c>
      <c r="K8" s="141">
        <f t="shared" si="3"/>
        <v>344.43723599999998</v>
      </c>
      <c r="L8" s="141">
        <v>8000</v>
      </c>
      <c r="M8" s="141">
        <f t="shared" si="4"/>
        <v>2504998</v>
      </c>
    </row>
    <row r="9" spans="1:13" ht="16.5" x14ac:dyDescent="0.3">
      <c r="A9" s="128">
        <v>7</v>
      </c>
      <c r="B9" s="129" t="s">
        <v>95</v>
      </c>
      <c r="C9" s="130">
        <v>107</v>
      </c>
      <c r="D9" s="130" t="s">
        <v>76</v>
      </c>
      <c r="E9" s="130" t="s">
        <v>98</v>
      </c>
      <c r="F9" s="123">
        <v>25.21</v>
      </c>
      <c r="G9" s="123">
        <f t="shared" si="0"/>
        <v>271.36043999999998</v>
      </c>
      <c r="H9" s="123">
        <v>3.88</v>
      </c>
      <c r="I9" s="123">
        <f t="shared" si="1"/>
        <v>41.764319999999998</v>
      </c>
      <c r="J9" s="141">
        <f t="shared" si="2"/>
        <v>313.12475999999998</v>
      </c>
      <c r="K9" s="141">
        <f t="shared" si="3"/>
        <v>344.43723599999998</v>
      </c>
      <c r="L9" s="141">
        <v>8000</v>
      </c>
      <c r="M9" s="141">
        <f t="shared" si="4"/>
        <v>2504998</v>
      </c>
    </row>
    <row r="10" spans="1:13" ht="16.5" x14ac:dyDescent="0.3">
      <c r="A10" s="128">
        <v>8</v>
      </c>
      <c r="B10" s="129" t="s">
        <v>95</v>
      </c>
      <c r="C10" s="130">
        <v>208</v>
      </c>
      <c r="D10" s="130" t="s">
        <v>77</v>
      </c>
      <c r="E10" s="130" t="s">
        <v>98</v>
      </c>
      <c r="F10" s="123">
        <v>31.35</v>
      </c>
      <c r="G10" s="123">
        <f t="shared" si="0"/>
        <v>337.45139999999998</v>
      </c>
      <c r="H10" s="123">
        <v>3.0249999999999999</v>
      </c>
      <c r="I10" s="123">
        <f t="shared" si="1"/>
        <v>32.561099999999996</v>
      </c>
      <c r="J10" s="141">
        <f t="shared" si="2"/>
        <v>370.01249999999999</v>
      </c>
      <c r="K10" s="141">
        <f t="shared" si="3"/>
        <v>407.01375000000002</v>
      </c>
      <c r="L10" s="141">
        <v>8000</v>
      </c>
      <c r="M10" s="141">
        <f t="shared" si="4"/>
        <v>2960100</v>
      </c>
    </row>
    <row r="11" spans="1:13" ht="16.5" x14ac:dyDescent="0.3">
      <c r="A11" s="128">
        <v>9</v>
      </c>
      <c r="B11" s="129" t="s">
        <v>95</v>
      </c>
      <c r="C11" s="130">
        <v>405</v>
      </c>
      <c r="D11" s="130" t="s">
        <v>79</v>
      </c>
      <c r="E11" s="130" t="s">
        <v>98</v>
      </c>
      <c r="F11" s="123">
        <v>25.21</v>
      </c>
      <c r="G11" s="123">
        <f t="shared" si="0"/>
        <v>271.36043999999998</v>
      </c>
      <c r="H11" s="123">
        <v>3.88</v>
      </c>
      <c r="I11" s="123">
        <f t="shared" si="1"/>
        <v>41.764319999999998</v>
      </c>
      <c r="J11" s="141">
        <f t="shared" si="2"/>
        <v>313.12475999999998</v>
      </c>
      <c r="K11" s="141">
        <f t="shared" si="3"/>
        <v>344.43723599999998</v>
      </c>
      <c r="L11" s="141">
        <v>8000</v>
      </c>
      <c r="M11" s="141">
        <f t="shared" si="4"/>
        <v>2504998</v>
      </c>
    </row>
    <row r="12" spans="1:13" ht="16.5" x14ac:dyDescent="0.3">
      <c r="A12" s="128">
        <v>10</v>
      </c>
      <c r="B12" s="129" t="s">
        <v>95</v>
      </c>
      <c r="C12" s="130">
        <v>408</v>
      </c>
      <c r="D12" s="130" t="s">
        <v>79</v>
      </c>
      <c r="E12" s="130" t="s">
        <v>98</v>
      </c>
      <c r="F12" s="123">
        <v>31.35</v>
      </c>
      <c r="G12" s="123">
        <f t="shared" si="0"/>
        <v>337.45139999999998</v>
      </c>
      <c r="H12" s="123">
        <v>3.02</v>
      </c>
      <c r="I12" s="123">
        <f t="shared" si="1"/>
        <v>32.507280000000002</v>
      </c>
      <c r="J12" s="141">
        <f t="shared" si="2"/>
        <v>369.95867999999996</v>
      </c>
      <c r="K12" s="141">
        <f t="shared" si="3"/>
        <v>406.95454799999999</v>
      </c>
      <c r="L12" s="141">
        <v>8000</v>
      </c>
      <c r="M12" s="141">
        <f t="shared" si="4"/>
        <v>2959669</v>
      </c>
    </row>
    <row r="13" spans="1:13" ht="16.5" x14ac:dyDescent="0.3">
      <c r="A13" s="128">
        <v>11</v>
      </c>
      <c r="B13" s="131" t="s">
        <v>95</v>
      </c>
      <c r="C13" s="130">
        <v>606</v>
      </c>
      <c r="D13" s="130" t="s">
        <v>57</v>
      </c>
      <c r="E13" s="130" t="s">
        <v>98</v>
      </c>
      <c r="F13" s="123">
        <v>25.21</v>
      </c>
      <c r="G13" s="123">
        <f t="shared" si="0"/>
        <v>271.36043999999998</v>
      </c>
      <c r="H13" s="123">
        <v>3.88</v>
      </c>
      <c r="I13" s="123">
        <f t="shared" si="1"/>
        <v>41.764319999999998</v>
      </c>
      <c r="J13" s="141">
        <f t="shared" si="2"/>
        <v>313.12475999999998</v>
      </c>
      <c r="K13" s="141">
        <f t="shared" si="3"/>
        <v>344.43723599999998</v>
      </c>
      <c r="L13" s="141">
        <v>8000</v>
      </c>
      <c r="M13" s="141">
        <f t="shared" si="4"/>
        <v>2504998</v>
      </c>
    </row>
    <row r="14" spans="1:13" ht="16.5" x14ac:dyDescent="0.3">
      <c r="A14" s="128">
        <v>12</v>
      </c>
      <c r="B14" s="131" t="s">
        <v>95</v>
      </c>
      <c r="C14" s="130">
        <v>608</v>
      </c>
      <c r="D14" s="130" t="s">
        <v>57</v>
      </c>
      <c r="E14" s="130" t="s">
        <v>98</v>
      </c>
      <c r="F14" s="123">
        <v>31.35</v>
      </c>
      <c r="G14" s="123">
        <f t="shared" si="0"/>
        <v>337.45139999999998</v>
      </c>
      <c r="H14" s="123">
        <v>3.0249999999999999</v>
      </c>
      <c r="I14" s="123">
        <f t="shared" si="1"/>
        <v>32.561099999999996</v>
      </c>
      <c r="J14" s="141">
        <f t="shared" si="2"/>
        <v>370.01249999999999</v>
      </c>
      <c r="K14" s="141">
        <f t="shared" si="3"/>
        <v>407.01375000000002</v>
      </c>
      <c r="L14" s="141">
        <v>8000</v>
      </c>
      <c r="M14" s="141">
        <f t="shared" si="4"/>
        <v>2960100</v>
      </c>
    </row>
    <row r="15" spans="1:13" ht="16.5" x14ac:dyDescent="0.3">
      <c r="A15" s="128">
        <v>13</v>
      </c>
      <c r="B15" s="131" t="s">
        <v>95</v>
      </c>
      <c r="C15" s="130">
        <v>702</v>
      </c>
      <c r="D15" s="130" t="s">
        <v>58</v>
      </c>
      <c r="E15" s="130" t="s">
        <v>98</v>
      </c>
      <c r="F15" s="123">
        <v>25.21</v>
      </c>
      <c r="G15" s="123">
        <f t="shared" si="0"/>
        <v>271.36043999999998</v>
      </c>
      <c r="H15" s="123">
        <v>3.88</v>
      </c>
      <c r="I15" s="123">
        <f t="shared" si="1"/>
        <v>41.764319999999998</v>
      </c>
      <c r="J15" s="141">
        <f t="shared" si="2"/>
        <v>313.12475999999998</v>
      </c>
      <c r="K15" s="141">
        <f t="shared" si="3"/>
        <v>344.43723599999998</v>
      </c>
      <c r="L15" s="141">
        <v>8000</v>
      </c>
      <c r="M15" s="141">
        <f t="shared" si="4"/>
        <v>2504998</v>
      </c>
    </row>
    <row r="16" spans="1:13" ht="16.5" x14ac:dyDescent="0.3">
      <c r="A16" s="128">
        <v>14</v>
      </c>
      <c r="B16" s="131" t="s">
        <v>95</v>
      </c>
      <c r="C16" s="130">
        <v>703</v>
      </c>
      <c r="D16" s="130" t="s">
        <v>58</v>
      </c>
      <c r="E16" s="130" t="s">
        <v>98</v>
      </c>
      <c r="F16" s="123">
        <v>25.21</v>
      </c>
      <c r="G16" s="123">
        <f t="shared" si="0"/>
        <v>271.36043999999998</v>
      </c>
      <c r="H16" s="123">
        <v>3.88</v>
      </c>
      <c r="I16" s="123">
        <f t="shared" si="1"/>
        <v>41.764319999999998</v>
      </c>
      <c r="J16" s="141">
        <f t="shared" si="2"/>
        <v>313.12475999999998</v>
      </c>
      <c r="K16" s="141">
        <f t="shared" si="3"/>
        <v>344.43723599999998</v>
      </c>
      <c r="L16" s="141">
        <v>8000</v>
      </c>
      <c r="M16" s="141">
        <f t="shared" si="4"/>
        <v>2504998</v>
      </c>
    </row>
    <row r="17" spans="1:13" ht="16.5" x14ac:dyDescent="0.3">
      <c r="A17" s="128">
        <v>15</v>
      </c>
      <c r="B17" s="131" t="s">
        <v>95</v>
      </c>
      <c r="C17" s="130">
        <v>704</v>
      </c>
      <c r="D17" s="130" t="s">
        <v>58</v>
      </c>
      <c r="E17" s="130" t="s">
        <v>98</v>
      </c>
      <c r="F17" s="123">
        <v>25.21</v>
      </c>
      <c r="G17" s="123">
        <f t="shared" si="0"/>
        <v>271.36043999999998</v>
      </c>
      <c r="H17" s="123">
        <v>3.88</v>
      </c>
      <c r="I17" s="123">
        <f t="shared" si="1"/>
        <v>41.764319999999998</v>
      </c>
      <c r="J17" s="141">
        <f t="shared" si="2"/>
        <v>313.12475999999998</v>
      </c>
      <c r="K17" s="141">
        <f t="shared" si="3"/>
        <v>344.43723599999998</v>
      </c>
      <c r="L17" s="141">
        <v>8000</v>
      </c>
      <c r="M17" s="141">
        <f t="shared" si="4"/>
        <v>2504998</v>
      </c>
    </row>
    <row r="18" spans="1:13" ht="16.5" x14ac:dyDescent="0.3">
      <c r="A18" s="128">
        <v>16</v>
      </c>
      <c r="B18" s="136" t="s">
        <v>95</v>
      </c>
      <c r="C18" s="137">
        <v>708</v>
      </c>
      <c r="D18" s="137" t="s">
        <v>58</v>
      </c>
      <c r="E18" s="137" t="s">
        <v>98</v>
      </c>
      <c r="F18" s="123">
        <v>31.35</v>
      </c>
      <c r="G18" s="123">
        <f t="shared" si="0"/>
        <v>337.45139999999998</v>
      </c>
      <c r="H18" s="123">
        <v>3.0249999999999999</v>
      </c>
      <c r="I18" s="123">
        <f t="shared" si="1"/>
        <v>32.561099999999996</v>
      </c>
      <c r="J18" s="141">
        <f t="shared" si="2"/>
        <v>370.01249999999999</v>
      </c>
      <c r="K18" s="141">
        <f t="shared" si="3"/>
        <v>407.01375000000002</v>
      </c>
      <c r="L18" s="141">
        <v>8000</v>
      </c>
      <c r="M18" s="141">
        <f t="shared" si="4"/>
        <v>2960100</v>
      </c>
    </row>
    <row r="19" spans="1:13" ht="16.5" x14ac:dyDescent="0.3">
      <c r="A19" s="176" t="s">
        <v>28</v>
      </c>
      <c r="B19" s="176"/>
      <c r="C19" s="176"/>
      <c r="D19" s="176"/>
      <c r="E19" s="176"/>
      <c r="F19" s="19">
        <f>SUM(F3:F18)</f>
        <v>432.31</v>
      </c>
      <c r="G19" s="19">
        <f t="shared" ref="G19:K19" si="5">SUM(G3:G18)</f>
        <v>4653.3848399999997</v>
      </c>
      <c r="H19" s="19">
        <f t="shared" si="5"/>
        <v>69.535000000000011</v>
      </c>
      <c r="I19" s="19">
        <f t="shared" si="5"/>
        <v>748.47474</v>
      </c>
      <c r="J19" s="19">
        <f t="shared" si="5"/>
        <v>5401.8595799999994</v>
      </c>
      <c r="K19" s="19">
        <f t="shared" si="5"/>
        <v>5942.0455379999994</v>
      </c>
      <c r="L19" s="19"/>
      <c r="M19" s="19">
        <f t="shared" ref="M19" si="6">SUM(M3:M18)</f>
        <v>43214875</v>
      </c>
    </row>
    <row r="23" spans="1:13" ht="15" x14ac:dyDescent="0.25">
      <c r="A23" s="180" t="s">
        <v>120</v>
      </c>
      <c r="B23" s="180"/>
      <c r="C23" s="180"/>
      <c r="D23" s="180"/>
      <c r="E23" s="180"/>
      <c r="F23" s="180"/>
      <c r="G23" s="180"/>
      <c r="H23" s="180"/>
      <c r="I23" s="180"/>
      <c r="J23" s="180"/>
      <c r="K23" s="180"/>
      <c r="L23" s="180"/>
      <c r="M23" s="180"/>
    </row>
    <row r="24" spans="1:13" ht="33" x14ac:dyDescent="0.2">
      <c r="A24" s="127" t="s">
        <v>89</v>
      </c>
      <c r="B24" s="127" t="s">
        <v>90</v>
      </c>
      <c r="C24" s="127" t="s">
        <v>91</v>
      </c>
      <c r="D24" s="127" t="s">
        <v>30</v>
      </c>
      <c r="E24" s="127" t="s">
        <v>47</v>
      </c>
      <c r="F24" s="127" t="s">
        <v>71</v>
      </c>
      <c r="G24" s="127" t="s">
        <v>72</v>
      </c>
      <c r="H24" s="127" t="s">
        <v>119</v>
      </c>
      <c r="I24" s="127" t="s">
        <v>112</v>
      </c>
      <c r="J24" s="127" t="s">
        <v>73</v>
      </c>
      <c r="K24" s="127" t="s">
        <v>74</v>
      </c>
      <c r="L24" s="16" t="s">
        <v>46</v>
      </c>
      <c r="M24" s="72" t="s">
        <v>60</v>
      </c>
    </row>
    <row r="25" spans="1:13" ht="16.5" x14ac:dyDescent="0.3">
      <c r="A25" s="128">
        <v>1</v>
      </c>
      <c r="B25" s="129" t="s">
        <v>95</v>
      </c>
      <c r="C25" s="130">
        <v>4</v>
      </c>
      <c r="D25" s="130" t="s">
        <v>59</v>
      </c>
      <c r="E25" s="130" t="s">
        <v>96</v>
      </c>
      <c r="F25" s="123">
        <v>16.13</v>
      </c>
      <c r="G25" s="123">
        <f t="shared" ref="G25" si="7">F25*10.764</f>
        <v>173.62331999999998</v>
      </c>
      <c r="H25" s="123">
        <v>0</v>
      </c>
      <c r="I25" s="123">
        <f t="shared" ref="I25:I26" si="8">H25*10.764</f>
        <v>0</v>
      </c>
      <c r="J25" s="141">
        <f t="shared" ref="J25:J26" si="9">G25+I25</f>
        <v>173.62331999999998</v>
      </c>
      <c r="K25" s="141">
        <f t="shared" ref="K25:K26" si="10">J25*1.1</f>
        <v>190.98565199999999</v>
      </c>
      <c r="L25" s="141">
        <v>18000</v>
      </c>
      <c r="M25" s="141">
        <f t="shared" ref="M25:M26" si="11">ROUND(L25*J25,0)</f>
        <v>3125220</v>
      </c>
    </row>
    <row r="26" spans="1:13" ht="16.5" x14ac:dyDescent="0.3">
      <c r="A26" s="128">
        <v>2</v>
      </c>
      <c r="B26" s="129" t="s">
        <v>95</v>
      </c>
      <c r="C26" s="130">
        <v>6</v>
      </c>
      <c r="D26" s="130" t="s">
        <v>59</v>
      </c>
      <c r="E26" s="130" t="s">
        <v>96</v>
      </c>
      <c r="F26" s="123">
        <v>16.82</v>
      </c>
      <c r="G26" s="123">
        <v>181.05047999999999</v>
      </c>
      <c r="H26" s="123">
        <v>0</v>
      </c>
      <c r="I26" s="123">
        <f t="shared" si="8"/>
        <v>0</v>
      </c>
      <c r="J26" s="141">
        <f t="shared" si="9"/>
        <v>181.05047999999999</v>
      </c>
      <c r="K26" s="141">
        <f t="shared" si="10"/>
        <v>199.155528</v>
      </c>
      <c r="L26" s="141">
        <v>18000</v>
      </c>
      <c r="M26" s="141">
        <f t="shared" si="11"/>
        <v>3258909</v>
      </c>
    </row>
    <row r="27" spans="1:13" ht="16.5" x14ac:dyDescent="0.3">
      <c r="A27" s="176" t="s">
        <v>28</v>
      </c>
      <c r="B27" s="176"/>
      <c r="C27" s="176"/>
      <c r="D27" s="176"/>
      <c r="E27" s="176"/>
      <c r="F27" s="19">
        <f>SUM(F25:F26)</f>
        <v>32.950000000000003</v>
      </c>
      <c r="G27" s="19">
        <f t="shared" ref="G27:K27" si="12">SUM(G25:G26)</f>
        <v>354.67379999999997</v>
      </c>
      <c r="H27" s="19">
        <f t="shared" si="12"/>
        <v>0</v>
      </c>
      <c r="I27" s="19">
        <f t="shared" si="12"/>
        <v>0</v>
      </c>
      <c r="J27" s="19">
        <f t="shared" si="12"/>
        <v>354.67379999999997</v>
      </c>
      <c r="K27" s="19">
        <f t="shared" si="12"/>
        <v>390.14117999999996</v>
      </c>
      <c r="L27" s="19"/>
      <c r="M27" s="19">
        <f t="shared" ref="M27" si="13">SUM(M25:M26)</f>
        <v>6384129</v>
      </c>
    </row>
    <row r="30" spans="1:13" ht="15" x14ac:dyDescent="0.25">
      <c r="A30" s="180" t="s">
        <v>122</v>
      </c>
      <c r="B30" s="180"/>
      <c r="C30" s="180"/>
      <c r="D30" s="180"/>
      <c r="E30" s="180"/>
      <c r="F30" s="180"/>
      <c r="G30" s="180"/>
      <c r="H30" s="180"/>
      <c r="I30" s="180"/>
      <c r="J30" s="180"/>
      <c r="K30" s="180"/>
      <c r="L30" s="180"/>
      <c r="M30" s="180"/>
    </row>
    <row r="31" spans="1:13" ht="33" x14ac:dyDescent="0.2">
      <c r="A31" s="127" t="s">
        <v>89</v>
      </c>
      <c r="B31" s="127" t="s">
        <v>90</v>
      </c>
      <c r="C31" s="127" t="s">
        <v>91</v>
      </c>
      <c r="D31" s="127" t="s">
        <v>30</v>
      </c>
      <c r="E31" s="127" t="s">
        <v>47</v>
      </c>
      <c r="F31" s="127" t="s">
        <v>71</v>
      </c>
      <c r="G31" s="127" t="s">
        <v>72</v>
      </c>
      <c r="H31" s="127" t="s">
        <v>119</v>
      </c>
      <c r="I31" s="127" t="s">
        <v>112</v>
      </c>
      <c r="J31" s="127" t="s">
        <v>73</v>
      </c>
      <c r="K31" s="127" t="s">
        <v>74</v>
      </c>
      <c r="L31" s="16" t="s">
        <v>46</v>
      </c>
      <c r="M31" s="72" t="s">
        <v>60</v>
      </c>
    </row>
    <row r="32" spans="1:13" ht="16.5" x14ac:dyDescent="0.3">
      <c r="A32" s="128">
        <v>1</v>
      </c>
      <c r="B32" s="140" t="s">
        <v>100</v>
      </c>
      <c r="C32" s="130">
        <v>301</v>
      </c>
      <c r="D32" s="130" t="s">
        <v>78</v>
      </c>
      <c r="E32" s="130" t="s">
        <v>102</v>
      </c>
      <c r="F32" s="123">
        <v>22</v>
      </c>
      <c r="G32" s="123">
        <f t="shared" ref="G32:G44" si="14">F32*10.764</f>
        <v>236.80799999999999</v>
      </c>
      <c r="H32" s="123">
        <v>2.4700000000000002</v>
      </c>
      <c r="I32" s="123">
        <f t="shared" ref="I32:I44" si="15">H32*10.764</f>
        <v>26.58708</v>
      </c>
      <c r="J32" s="141">
        <f t="shared" ref="J32" si="16">G32+I32</f>
        <v>263.39508000000001</v>
      </c>
      <c r="K32" s="141">
        <f t="shared" ref="K32:K44" si="17">J32*1.1</f>
        <v>289.73458800000003</v>
      </c>
      <c r="L32" s="141">
        <v>8000</v>
      </c>
      <c r="M32" s="141">
        <f t="shared" ref="M32:M44" si="18">ROUND(L32*J32,0)</f>
        <v>2107161</v>
      </c>
    </row>
    <row r="33" spans="1:13" ht="16.5" x14ac:dyDescent="0.3">
      <c r="A33" s="128">
        <v>2</v>
      </c>
      <c r="B33" s="140" t="s">
        <v>100</v>
      </c>
      <c r="C33" s="130">
        <v>302</v>
      </c>
      <c r="D33" s="130" t="s">
        <v>78</v>
      </c>
      <c r="E33" s="130" t="s">
        <v>102</v>
      </c>
      <c r="F33" s="123">
        <v>21.92</v>
      </c>
      <c r="G33" s="123">
        <f t="shared" si="14"/>
        <v>235.94687999999999</v>
      </c>
      <c r="H33" s="123">
        <v>2.4700000000000002</v>
      </c>
      <c r="I33" s="123">
        <f t="shared" si="15"/>
        <v>26.58708</v>
      </c>
      <c r="J33" s="141">
        <f t="shared" ref="J33:J44" si="19">G33+I33</f>
        <v>262.53395999999998</v>
      </c>
      <c r="K33" s="141">
        <f t="shared" si="17"/>
        <v>288.78735599999999</v>
      </c>
      <c r="L33" s="141">
        <v>8000</v>
      </c>
      <c r="M33" s="141">
        <f t="shared" si="18"/>
        <v>2100272</v>
      </c>
    </row>
    <row r="34" spans="1:13" ht="16.5" x14ac:dyDescent="0.3">
      <c r="A34" s="128">
        <v>3</v>
      </c>
      <c r="B34" s="140" t="s">
        <v>100</v>
      </c>
      <c r="C34" s="130">
        <v>401</v>
      </c>
      <c r="D34" s="130" t="s">
        <v>79</v>
      </c>
      <c r="E34" s="130" t="s">
        <v>102</v>
      </c>
      <c r="F34" s="123">
        <v>22</v>
      </c>
      <c r="G34" s="123">
        <f t="shared" si="14"/>
        <v>236.80799999999999</v>
      </c>
      <c r="H34" s="123">
        <v>2.4700000000000002</v>
      </c>
      <c r="I34" s="123">
        <f t="shared" si="15"/>
        <v>26.58708</v>
      </c>
      <c r="J34" s="141">
        <f t="shared" si="19"/>
        <v>263.39508000000001</v>
      </c>
      <c r="K34" s="141">
        <f t="shared" si="17"/>
        <v>289.73458800000003</v>
      </c>
      <c r="L34" s="141">
        <v>8000</v>
      </c>
      <c r="M34" s="141">
        <f t="shared" si="18"/>
        <v>2107161</v>
      </c>
    </row>
    <row r="35" spans="1:13" ht="16.5" x14ac:dyDescent="0.3">
      <c r="A35" s="128">
        <v>4</v>
      </c>
      <c r="B35" s="140" t="s">
        <v>100</v>
      </c>
      <c r="C35" s="130">
        <v>402</v>
      </c>
      <c r="D35" s="130" t="s">
        <v>79</v>
      </c>
      <c r="E35" s="130" t="s">
        <v>102</v>
      </c>
      <c r="F35" s="123">
        <v>21.92</v>
      </c>
      <c r="G35" s="123">
        <f t="shared" si="14"/>
        <v>235.94687999999999</v>
      </c>
      <c r="H35" s="123">
        <v>2.4700000000000002</v>
      </c>
      <c r="I35" s="123">
        <f t="shared" si="15"/>
        <v>26.58708</v>
      </c>
      <c r="J35" s="141">
        <f t="shared" si="19"/>
        <v>262.53395999999998</v>
      </c>
      <c r="K35" s="141">
        <f t="shared" si="17"/>
        <v>288.78735599999999</v>
      </c>
      <c r="L35" s="141">
        <v>8000</v>
      </c>
      <c r="M35" s="141">
        <f t="shared" si="18"/>
        <v>2100272</v>
      </c>
    </row>
    <row r="36" spans="1:13" ht="16.5" x14ac:dyDescent="0.3">
      <c r="A36" s="128">
        <v>5</v>
      </c>
      <c r="B36" s="140" t="s">
        <v>100</v>
      </c>
      <c r="C36" s="130">
        <v>403</v>
      </c>
      <c r="D36" s="130" t="s">
        <v>79</v>
      </c>
      <c r="E36" s="130" t="s">
        <v>102</v>
      </c>
      <c r="F36" s="123">
        <v>22</v>
      </c>
      <c r="G36" s="123">
        <f t="shared" si="14"/>
        <v>236.80799999999999</v>
      </c>
      <c r="H36" s="123">
        <v>2.4700000000000002</v>
      </c>
      <c r="I36" s="123">
        <f t="shared" si="15"/>
        <v>26.58708</v>
      </c>
      <c r="J36" s="141">
        <f t="shared" si="19"/>
        <v>263.39508000000001</v>
      </c>
      <c r="K36" s="141">
        <f t="shared" si="17"/>
        <v>289.73458800000003</v>
      </c>
      <c r="L36" s="141">
        <v>8000</v>
      </c>
      <c r="M36" s="141">
        <f t="shared" si="18"/>
        <v>2107161</v>
      </c>
    </row>
    <row r="37" spans="1:13" ht="16.5" x14ac:dyDescent="0.3">
      <c r="A37" s="128">
        <v>6</v>
      </c>
      <c r="B37" s="140" t="s">
        <v>100</v>
      </c>
      <c r="C37" s="130">
        <v>502</v>
      </c>
      <c r="D37" s="130" t="s">
        <v>80</v>
      </c>
      <c r="E37" s="130" t="s">
        <v>102</v>
      </c>
      <c r="F37" s="123">
        <v>21.92</v>
      </c>
      <c r="G37" s="123">
        <f t="shared" si="14"/>
        <v>235.94687999999999</v>
      </c>
      <c r="H37" s="123">
        <v>2.4700000000000002</v>
      </c>
      <c r="I37" s="123">
        <f t="shared" si="15"/>
        <v>26.58708</v>
      </c>
      <c r="J37" s="141">
        <f t="shared" si="19"/>
        <v>262.53395999999998</v>
      </c>
      <c r="K37" s="141">
        <f t="shared" si="17"/>
        <v>288.78735599999999</v>
      </c>
      <c r="L37" s="141">
        <v>8000</v>
      </c>
      <c r="M37" s="141">
        <f t="shared" si="18"/>
        <v>2100272</v>
      </c>
    </row>
    <row r="38" spans="1:13" ht="16.5" x14ac:dyDescent="0.3">
      <c r="A38" s="128">
        <v>7</v>
      </c>
      <c r="B38" s="140" t="s">
        <v>100</v>
      </c>
      <c r="C38" s="130">
        <v>504</v>
      </c>
      <c r="D38" s="130" t="s">
        <v>80</v>
      </c>
      <c r="E38" s="130" t="s">
        <v>102</v>
      </c>
      <c r="F38" s="123">
        <v>25.21</v>
      </c>
      <c r="G38" s="123">
        <f t="shared" si="14"/>
        <v>271.36043999999998</v>
      </c>
      <c r="H38" s="123">
        <v>3.88</v>
      </c>
      <c r="I38" s="123">
        <f t="shared" si="15"/>
        <v>41.764319999999998</v>
      </c>
      <c r="J38" s="141">
        <f t="shared" si="19"/>
        <v>313.12475999999998</v>
      </c>
      <c r="K38" s="141">
        <f t="shared" si="17"/>
        <v>344.43723599999998</v>
      </c>
      <c r="L38" s="141">
        <v>8000</v>
      </c>
      <c r="M38" s="141">
        <f t="shared" si="18"/>
        <v>2504998</v>
      </c>
    </row>
    <row r="39" spans="1:13" ht="16.5" x14ac:dyDescent="0.3">
      <c r="A39" s="128">
        <v>8</v>
      </c>
      <c r="B39" s="140" t="s">
        <v>100</v>
      </c>
      <c r="C39" s="130">
        <v>601</v>
      </c>
      <c r="D39" s="130" t="s">
        <v>57</v>
      </c>
      <c r="E39" s="130" t="s">
        <v>102</v>
      </c>
      <c r="F39" s="123">
        <v>22</v>
      </c>
      <c r="G39" s="123">
        <f t="shared" si="14"/>
        <v>236.80799999999999</v>
      </c>
      <c r="H39" s="123">
        <v>2.4700000000000002</v>
      </c>
      <c r="I39" s="123">
        <f t="shared" si="15"/>
        <v>26.58708</v>
      </c>
      <c r="J39" s="141">
        <f t="shared" si="19"/>
        <v>263.39508000000001</v>
      </c>
      <c r="K39" s="141">
        <f t="shared" si="17"/>
        <v>289.73458800000003</v>
      </c>
      <c r="L39" s="141">
        <v>8000</v>
      </c>
      <c r="M39" s="141">
        <f t="shared" si="18"/>
        <v>2107161</v>
      </c>
    </row>
    <row r="40" spans="1:13" ht="16.5" x14ac:dyDescent="0.3">
      <c r="A40" s="128">
        <v>9</v>
      </c>
      <c r="B40" s="140" t="s">
        <v>100</v>
      </c>
      <c r="C40" s="130">
        <v>602</v>
      </c>
      <c r="D40" s="130" t="s">
        <v>57</v>
      </c>
      <c r="E40" s="130" t="s">
        <v>102</v>
      </c>
      <c r="F40" s="123">
        <v>21.92</v>
      </c>
      <c r="G40" s="123">
        <f t="shared" si="14"/>
        <v>235.94687999999999</v>
      </c>
      <c r="H40" s="123">
        <v>2.4700000000000002</v>
      </c>
      <c r="I40" s="123">
        <f t="shared" si="15"/>
        <v>26.58708</v>
      </c>
      <c r="J40" s="141">
        <f t="shared" si="19"/>
        <v>262.53395999999998</v>
      </c>
      <c r="K40" s="141">
        <f t="shared" si="17"/>
        <v>288.78735599999999</v>
      </c>
      <c r="L40" s="141">
        <v>8000</v>
      </c>
      <c r="M40" s="141">
        <f t="shared" si="18"/>
        <v>2100272</v>
      </c>
    </row>
    <row r="41" spans="1:13" ht="16.5" x14ac:dyDescent="0.3">
      <c r="A41" s="128">
        <v>10</v>
      </c>
      <c r="B41" s="140" t="s">
        <v>100</v>
      </c>
      <c r="C41" s="130">
        <v>603</v>
      </c>
      <c r="D41" s="130" t="s">
        <v>57</v>
      </c>
      <c r="E41" s="130" t="s">
        <v>102</v>
      </c>
      <c r="F41" s="123">
        <v>22</v>
      </c>
      <c r="G41" s="123">
        <f t="shared" si="14"/>
        <v>236.80799999999999</v>
      </c>
      <c r="H41" s="123">
        <v>2.4700000000000002</v>
      </c>
      <c r="I41" s="123">
        <f t="shared" si="15"/>
        <v>26.58708</v>
      </c>
      <c r="J41" s="141">
        <f t="shared" si="19"/>
        <v>263.39508000000001</v>
      </c>
      <c r="K41" s="141">
        <f t="shared" si="17"/>
        <v>289.73458800000003</v>
      </c>
      <c r="L41" s="141">
        <v>8000</v>
      </c>
      <c r="M41" s="141">
        <f t="shared" si="18"/>
        <v>2107161</v>
      </c>
    </row>
    <row r="42" spans="1:13" ht="16.5" x14ac:dyDescent="0.3">
      <c r="A42" s="128">
        <v>11</v>
      </c>
      <c r="B42" s="140" t="s">
        <v>100</v>
      </c>
      <c r="C42" s="130">
        <v>701</v>
      </c>
      <c r="D42" s="130" t="s">
        <v>58</v>
      </c>
      <c r="E42" s="130" t="s">
        <v>102</v>
      </c>
      <c r="F42" s="123">
        <v>22</v>
      </c>
      <c r="G42" s="123">
        <f t="shared" si="14"/>
        <v>236.80799999999999</v>
      </c>
      <c r="H42" s="123">
        <v>2.4700000000000002</v>
      </c>
      <c r="I42" s="123">
        <f t="shared" si="15"/>
        <v>26.58708</v>
      </c>
      <c r="J42" s="141">
        <f t="shared" si="19"/>
        <v>263.39508000000001</v>
      </c>
      <c r="K42" s="141">
        <f t="shared" si="17"/>
        <v>289.73458800000003</v>
      </c>
      <c r="L42" s="141">
        <v>8000</v>
      </c>
      <c r="M42" s="141">
        <f t="shared" si="18"/>
        <v>2107161</v>
      </c>
    </row>
    <row r="43" spans="1:13" ht="16.5" x14ac:dyDescent="0.3">
      <c r="A43" s="128">
        <v>12</v>
      </c>
      <c r="B43" s="140" t="s">
        <v>100</v>
      </c>
      <c r="C43" s="130">
        <v>702</v>
      </c>
      <c r="D43" s="130" t="s">
        <v>58</v>
      </c>
      <c r="E43" s="130" t="s">
        <v>102</v>
      </c>
      <c r="F43" s="123">
        <v>21.92</v>
      </c>
      <c r="G43" s="123">
        <f t="shared" si="14"/>
        <v>235.94687999999999</v>
      </c>
      <c r="H43" s="123">
        <v>2.4700000000000002</v>
      </c>
      <c r="I43" s="123">
        <f t="shared" si="15"/>
        <v>26.58708</v>
      </c>
      <c r="J43" s="141">
        <f t="shared" si="19"/>
        <v>262.53395999999998</v>
      </c>
      <c r="K43" s="141">
        <f t="shared" si="17"/>
        <v>288.78735599999999</v>
      </c>
      <c r="L43" s="141">
        <v>8000</v>
      </c>
      <c r="M43" s="141">
        <f t="shared" si="18"/>
        <v>2100272</v>
      </c>
    </row>
    <row r="44" spans="1:13" ht="16.5" x14ac:dyDescent="0.3">
      <c r="A44" s="128">
        <v>13</v>
      </c>
      <c r="B44" s="140" t="s">
        <v>100</v>
      </c>
      <c r="C44" s="130">
        <v>705</v>
      </c>
      <c r="D44" s="130" t="s">
        <v>58</v>
      </c>
      <c r="E44" s="130" t="s">
        <v>102</v>
      </c>
      <c r="F44" s="123">
        <v>25.21</v>
      </c>
      <c r="G44" s="123">
        <f t="shared" si="14"/>
        <v>271.36043999999998</v>
      </c>
      <c r="H44" s="123">
        <v>3.88</v>
      </c>
      <c r="I44" s="123">
        <f t="shared" si="15"/>
        <v>41.764319999999998</v>
      </c>
      <c r="J44" s="141">
        <f t="shared" si="19"/>
        <v>313.12475999999998</v>
      </c>
      <c r="K44" s="141">
        <f t="shared" si="17"/>
        <v>344.43723599999998</v>
      </c>
      <c r="L44" s="141">
        <v>8000</v>
      </c>
      <c r="M44" s="141">
        <f t="shared" si="18"/>
        <v>2504998</v>
      </c>
    </row>
    <row r="45" spans="1:13" ht="16.5" x14ac:dyDescent="0.3">
      <c r="A45" s="176" t="s">
        <v>28</v>
      </c>
      <c r="B45" s="176"/>
      <c r="C45" s="176"/>
      <c r="D45" s="176"/>
      <c r="E45" s="176"/>
      <c r="F45" s="19">
        <f>SUM(F32:F44)</f>
        <v>292.02</v>
      </c>
      <c r="G45" s="19">
        <f t="shared" ref="G45:K45" si="20">SUM(G32:G44)</f>
        <v>3143.3032799999996</v>
      </c>
      <c r="H45" s="19">
        <f t="shared" si="20"/>
        <v>34.93</v>
      </c>
      <c r="I45" s="19">
        <f t="shared" si="20"/>
        <v>375.9865200000001</v>
      </c>
      <c r="J45" s="19">
        <f t="shared" si="20"/>
        <v>3519.2898</v>
      </c>
      <c r="K45" s="19">
        <f t="shared" si="20"/>
        <v>3871.2187800000002</v>
      </c>
      <c r="L45" s="19"/>
      <c r="M45" s="19">
        <f t="shared" ref="M45" si="21">SUM(M32:M44)</f>
        <v>28154322</v>
      </c>
    </row>
  </sheetData>
  <mergeCells count="6">
    <mergeCell ref="A19:E19"/>
    <mergeCell ref="A27:E27"/>
    <mergeCell ref="A45:E45"/>
    <mergeCell ref="A1:M1"/>
    <mergeCell ref="A23:M23"/>
    <mergeCell ref="A30:M30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1EA26-6C88-4304-802F-8AE36636A751}">
  <dimension ref="A1:O47"/>
  <sheetViews>
    <sheetView workbookViewId="0">
      <selection activeCell="J42" sqref="J42"/>
    </sheetView>
  </sheetViews>
  <sheetFormatPr defaultColWidth="8.875" defaultRowHeight="14.25" x14ac:dyDescent="0.2"/>
  <cols>
    <col min="1" max="1" width="3" bestFit="1" customWidth="1"/>
    <col min="2" max="2" width="4.75" bestFit="1" customWidth="1"/>
    <col min="3" max="3" width="6.375" bestFit="1" customWidth="1"/>
    <col min="4" max="4" width="10.125" bestFit="1" customWidth="1"/>
    <col min="5" max="5" width="5.75" bestFit="1" customWidth="1"/>
    <col min="6" max="6" width="11" customWidth="1"/>
    <col min="7" max="8" width="13.25" customWidth="1"/>
    <col min="9" max="9" width="12" customWidth="1"/>
    <col min="10" max="11" width="11.5" customWidth="1"/>
    <col min="12" max="14" width="12.125" bestFit="1" customWidth="1"/>
    <col min="15" max="15" width="9.125" bestFit="1" customWidth="1"/>
  </cols>
  <sheetData>
    <row r="1" spans="1:15" ht="16.5" x14ac:dyDescent="0.3">
      <c r="A1" s="181" t="s">
        <v>113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</row>
    <row r="2" spans="1:15" ht="42.75" customHeight="1" x14ac:dyDescent="0.2">
      <c r="A2" s="127" t="s">
        <v>89</v>
      </c>
      <c r="B2" s="127" t="s">
        <v>90</v>
      </c>
      <c r="C2" s="127" t="s">
        <v>91</v>
      </c>
      <c r="D2" s="127" t="s">
        <v>30</v>
      </c>
      <c r="E2" s="127" t="s">
        <v>47</v>
      </c>
      <c r="F2" s="127" t="s">
        <v>71</v>
      </c>
      <c r="G2" s="127" t="s">
        <v>72</v>
      </c>
      <c r="H2" s="127" t="s">
        <v>119</v>
      </c>
      <c r="I2" s="127" t="s">
        <v>112</v>
      </c>
      <c r="J2" s="127" t="s">
        <v>73</v>
      </c>
      <c r="K2" s="127" t="s">
        <v>74</v>
      </c>
      <c r="L2" s="127" t="s">
        <v>103</v>
      </c>
      <c r="M2" s="127" t="s">
        <v>104</v>
      </c>
      <c r="N2" s="127" t="s">
        <v>105</v>
      </c>
    </row>
    <row r="3" spans="1:15" ht="16.5" x14ac:dyDescent="0.3">
      <c r="A3" s="128">
        <v>1</v>
      </c>
      <c r="B3" s="129" t="s">
        <v>95</v>
      </c>
      <c r="C3" s="130">
        <v>201</v>
      </c>
      <c r="D3" s="130" t="s">
        <v>77</v>
      </c>
      <c r="E3" s="130" t="s">
        <v>98</v>
      </c>
      <c r="F3" s="123">
        <v>29.6</v>
      </c>
      <c r="G3" s="123">
        <f>F3*10.764</f>
        <v>318.61439999999999</v>
      </c>
      <c r="H3" s="123">
        <v>3.02</v>
      </c>
      <c r="I3" s="123">
        <f>H3*10.764</f>
        <v>32.507280000000002</v>
      </c>
      <c r="J3" s="141">
        <f>G3+I3</f>
        <v>351.12167999999997</v>
      </c>
      <c r="K3" s="141">
        <f>J3*1.1</f>
        <v>386.23384800000002</v>
      </c>
      <c r="L3" s="141">
        <v>2223000</v>
      </c>
      <c r="M3" s="141">
        <v>1224950</v>
      </c>
      <c r="N3" s="145">
        <v>998050</v>
      </c>
      <c r="O3" s="69"/>
    </row>
    <row r="4" spans="1:15" ht="16.5" x14ac:dyDescent="0.3">
      <c r="A4" s="128">
        <v>2</v>
      </c>
      <c r="B4" s="129" t="s">
        <v>95</v>
      </c>
      <c r="C4" s="130">
        <v>204</v>
      </c>
      <c r="D4" s="130" t="s">
        <v>77</v>
      </c>
      <c r="E4" s="130" t="s">
        <v>98</v>
      </c>
      <c r="F4" s="123">
        <v>25.21</v>
      </c>
      <c r="G4" s="123">
        <f t="shared" ref="G4:G23" si="0">F4*10.764</f>
        <v>271.36043999999998</v>
      </c>
      <c r="H4" s="123">
        <v>3.88</v>
      </c>
      <c r="I4" s="123">
        <f t="shared" ref="I4:I23" si="1">H4*10.764</f>
        <v>41.764319999999998</v>
      </c>
      <c r="J4" s="141">
        <f t="shared" ref="J4:J23" si="2">G4+I4</f>
        <v>313.12475999999998</v>
      </c>
      <c r="K4" s="141">
        <f t="shared" ref="K4:K23" si="3">J4*1.1</f>
        <v>344.43723599999998</v>
      </c>
      <c r="L4" s="146">
        <v>2800000</v>
      </c>
      <c r="M4" s="146">
        <v>40010</v>
      </c>
      <c r="N4" s="145">
        <v>2759990</v>
      </c>
      <c r="O4" s="69"/>
    </row>
    <row r="5" spans="1:15" ht="16.5" x14ac:dyDescent="0.3">
      <c r="A5" s="128">
        <v>3</v>
      </c>
      <c r="B5" s="129" t="s">
        <v>95</v>
      </c>
      <c r="C5" s="130">
        <v>205</v>
      </c>
      <c r="D5" s="130" t="s">
        <v>77</v>
      </c>
      <c r="E5" s="130" t="s">
        <v>98</v>
      </c>
      <c r="F5" s="123">
        <v>25.21</v>
      </c>
      <c r="G5" s="123">
        <f t="shared" si="0"/>
        <v>271.36043999999998</v>
      </c>
      <c r="H5" s="123">
        <v>3.88</v>
      </c>
      <c r="I5" s="123">
        <f t="shared" si="1"/>
        <v>41.764319999999998</v>
      </c>
      <c r="J5" s="141">
        <f t="shared" si="2"/>
        <v>313.12475999999998</v>
      </c>
      <c r="K5" s="141">
        <f t="shared" si="3"/>
        <v>344.43723599999998</v>
      </c>
      <c r="L5" s="146">
        <v>2950000</v>
      </c>
      <c r="M5" s="146">
        <v>190010</v>
      </c>
      <c r="N5" s="145">
        <v>2759990</v>
      </c>
      <c r="O5" s="69"/>
    </row>
    <row r="6" spans="1:15" ht="16.5" x14ac:dyDescent="0.3">
      <c r="A6" s="128">
        <v>4</v>
      </c>
      <c r="B6" s="129" t="s">
        <v>95</v>
      </c>
      <c r="C6" s="130">
        <v>206</v>
      </c>
      <c r="D6" s="130" t="s">
        <v>77</v>
      </c>
      <c r="E6" s="130" t="s">
        <v>98</v>
      </c>
      <c r="F6" s="123">
        <v>25.21</v>
      </c>
      <c r="G6" s="123">
        <f t="shared" si="0"/>
        <v>271.36043999999998</v>
      </c>
      <c r="H6" s="123">
        <v>3.88</v>
      </c>
      <c r="I6" s="123">
        <f t="shared" si="1"/>
        <v>41.764319999999998</v>
      </c>
      <c r="J6" s="141">
        <f t="shared" si="2"/>
        <v>313.12475999999998</v>
      </c>
      <c r="K6" s="141">
        <f t="shared" si="3"/>
        <v>344.43723599999998</v>
      </c>
      <c r="L6" s="146">
        <v>2820000</v>
      </c>
      <c r="M6" s="146">
        <v>150000</v>
      </c>
      <c r="N6" s="145">
        <v>2670000</v>
      </c>
      <c r="O6" s="69"/>
    </row>
    <row r="7" spans="1:15" ht="16.5" x14ac:dyDescent="0.3">
      <c r="A7" s="128">
        <v>5</v>
      </c>
      <c r="B7" s="129" t="s">
        <v>95</v>
      </c>
      <c r="C7" s="130">
        <v>207</v>
      </c>
      <c r="D7" s="130" t="s">
        <v>77</v>
      </c>
      <c r="E7" s="130" t="s">
        <v>98</v>
      </c>
      <c r="F7" s="123">
        <v>25.21</v>
      </c>
      <c r="G7" s="123">
        <f t="shared" si="0"/>
        <v>271.36043999999998</v>
      </c>
      <c r="H7" s="123">
        <v>3.88</v>
      </c>
      <c r="I7" s="123">
        <f t="shared" si="1"/>
        <v>41.764319999999998</v>
      </c>
      <c r="J7" s="141">
        <f t="shared" si="2"/>
        <v>313.12475999999998</v>
      </c>
      <c r="K7" s="141">
        <f t="shared" si="3"/>
        <v>344.43723599999998</v>
      </c>
      <c r="L7" s="146">
        <v>2930000</v>
      </c>
      <c r="M7" s="146">
        <v>350000</v>
      </c>
      <c r="N7" s="145">
        <v>2580000</v>
      </c>
      <c r="O7" s="69"/>
    </row>
    <row r="8" spans="1:15" ht="16.5" x14ac:dyDescent="0.3">
      <c r="A8" s="128">
        <v>6</v>
      </c>
      <c r="B8" s="129" t="s">
        <v>95</v>
      </c>
      <c r="C8" s="130">
        <v>301</v>
      </c>
      <c r="D8" s="130" t="s">
        <v>78</v>
      </c>
      <c r="E8" s="130" t="s">
        <v>98</v>
      </c>
      <c r="F8" s="123">
        <v>29.6</v>
      </c>
      <c r="G8" s="123">
        <f t="shared" si="0"/>
        <v>318.61439999999999</v>
      </c>
      <c r="H8" s="123">
        <v>3.02</v>
      </c>
      <c r="I8" s="123">
        <f t="shared" si="1"/>
        <v>32.507280000000002</v>
      </c>
      <c r="J8" s="141">
        <f t="shared" si="2"/>
        <v>351.12167999999997</v>
      </c>
      <c r="K8" s="141">
        <f t="shared" si="3"/>
        <v>386.23384800000002</v>
      </c>
      <c r="L8" s="146">
        <v>2389000</v>
      </c>
      <c r="M8" s="146">
        <v>209000</v>
      </c>
      <c r="N8" s="145">
        <v>2180000</v>
      </c>
      <c r="O8" s="69"/>
    </row>
    <row r="9" spans="1:15" ht="16.5" x14ac:dyDescent="0.3">
      <c r="A9" s="128">
        <v>7</v>
      </c>
      <c r="B9" s="129" t="s">
        <v>95</v>
      </c>
      <c r="C9" s="130">
        <v>308</v>
      </c>
      <c r="D9" s="130" t="s">
        <v>78</v>
      </c>
      <c r="E9" s="130" t="s">
        <v>98</v>
      </c>
      <c r="F9" s="123">
        <v>31.35</v>
      </c>
      <c r="G9" s="123">
        <f t="shared" si="0"/>
        <v>337.45139999999998</v>
      </c>
      <c r="H9" s="123">
        <v>3.02</v>
      </c>
      <c r="I9" s="123">
        <f t="shared" si="1"/>
        <v>32.507280000000002</v>
      </c>
      <c r="J9" s="141">
        <f t="shared" si="2"/>
        <v>369.95867999999996</v>
      </c>
      <c r="K9" s="141">
        <f t="shared" si="3"/>
        <v>406.95454799999999</v>
      </c>
      <c r="L9" s="146">
        <v>3200000</v>
      </c>
      <c r="M9" s="146">
        <v>111001</v>
      </c>
      <c r="N9" s="145">
        <v>3088999</v>
      </c>
      <c r="O9" s="69"/>
    </row>
    <row r="10" spans="1:15" ht="16.5" x14ac:dyDescent="0.3">
      <c r="A10" s="128">
        <v>8</v>
      </c>
      <c r="B10" s="129" t="s">
        <v>95</v>
      </c>
      <c r="C10" s="130">
        <v>401</v>
      </c>
      <c r="D10" s="130" t="s">
        <v>79</v>
      </c>
      <c r="E10" s="130" t="s">
        <v>98</v>
      </c>
      <c r="F10" s="123">
        <v>29.6</v>
      </c>
      <c r="G10" s="123">
        <f t="shared" si="0"/>
        <v>318.61439999999999</v>
      </c>
      <c r="H10" s="123">
        <v>3.88</v>
      </c>
      <c r="I10" s="123">
        <f t="shared" si="1"/>
        <v>41.764319999999998</v>
      </c>
      <c r="J10" s="141">
        <f t="shared" si="2"/>
        <v>360.37871999999999</v>
      </c>
      <c r="K10" s="141">
        <f t="shared" si="3"/>
        <v>396.41659200000004</v>
      </c>
      <c r="L10" s="146">
        <v>2223000</v>
      </c>
      <c r="M10" s="146">
        <v>1282800</v>
      </c>
      <c r="N10" s="145">
        <v>940200</v>
      </c>
      <c r="O10" s="69"/>
    </row>
    <row r="11" spans="1:15" ht="16.5" x14ac:dyDescent="0.3">
      <c r="A11" s="128">
        <v>9</v>
      </c>
      <c r="B11" s="129" t="s">
        <v>95</v>
      </c>
      <c r="C11" s="130">
        <v>406</v>
      </c>
      <c r="D11" s="130" t="s">
        <v>79</v>
      </c>
      <c r="E11" s="130" t="s">
        <v>98</v>
      </c>
      <c r="F11" s="123">
        <v>25.21</v>
      </c>
      <c r="G11" s="123">
        <f t="shared" si="0"/>
        <v>271.36043999999998</v>
      </c>
      <c r="H11" s="123">
        <v>3.88</v>
      </c>
      <c r="I11" s="123">
        <f t="shared" si="1"/>
        <v>41.764319999999998</v>
      </c>
      <c r="J11" s="141">
        <f t="shared" si="2"/>
        <v>313.12475999999998</v>
      </c>
      <c r="K11" s="141">
        <f t="shared" si="3"/>
        <v>344.43723599999998</v>
      </c>
      <c r="L11" s="146">
        <v>2750000</v>
      </c>
      <c r="M11" s="146">
        <v>20000</v>
      </c>
      <c r="N11" s="145">
        <v>2730000</v>
      </c>
      <c r="O11" s="69"/>
    </row>
    <row r="12" spans="1:15" ht="16.5" x14ac:dyDescent="0.3">
      <c r="A12" s="128">
        <v>10</v>
      </c>
      <c r="B12" s="129" t="s">
        <v>95</v>
      </c>
      <c r="C12" s="130">
        <v>407</v>
      </c>
      <c r="D12" s="130" t="s">
        <v>79</v>
      </c>
      <c r="E12" s="130" t="s">
        <v>98</v>
      </c>
      <c r="F12" s="123">
        <v>25.21</v>
      </c>
      <c r="G12" s="123">
        <f t="shared" si="0"/>
        <v>271.36043999999998</v>
      </c>
      <c r="H12" s="123">
        <v>3.0249999999999999</v>
      </c>
      <c r="I12" s="123">
        <f t="shared" si="1"/>
        <v>32.561099999999996</v>
      </c>
      <c r="J12" s="141">
        <f t="shared" si="2"/>
        <v>303.92153999999999</v>
      </c>
      <c r="K12" s="141">
        <f t="shared" si="3"/>
        <v>334.313694</v>
      </c>
      <c r="L12" s="146">
        <v>2667000</v>
      </c>
      <c r="M12" s="146">
        <v>10000</v>
      </c>
      <c r="N12" s="145">
        <v>2657000</v>
      </c>
      <c r="O12" s="69"/>
    </row>
    <row r="13" spans="1:15" ht="16.5" x14ac:dyDescent="0.3">
      <c r="A13" s="128">
        <v>11</v>
      </c>
      <c r="B13" s="129" t="s">
        <v>95</v>
      </c>
      <c r="C13" s="130">
        <v>501</v>
      </c>
      <c r="D13" s="130" t="s">
        <v>80</v>
      </c>
      <c r="E13" s="130" t="s">
        <v>98</v>
      </c>
      <c r="F13" s="123">
        <v>29.6</v>
      </c>
      <c r="G13" s="123">
        <f t="shared" si="0"/>
        <v>318.61439999999999</v>
      </c>
      <c r="H13" s="123">
        <v>3.02</v>
      </c>
      <c r="I13" s="123">
        <f t="shared" si="1"/>
        <v>32.507280000000002</v>
      </c>
      <c r="J13" s="141">
        <f t="shared" si="2"/>
        <v>351.12167999999997</v>
      </c>
      <c r="K13" s="141">
        <f t="shared" si="3"/>
        <v>386.23384800000002</v>
      </c>
      <c r="L13" s="141">
        <v>2223000</v>
      </c>
      <c r="M13" s="141">
        <v>1223001</v>
      </c>
      <c r="N13" s="145">
        <v>999999</v>
      </c>
      <c r="O13" s="69"/>
    </row>
    <row r="14" spans="1:15" ht="16.5" x14ac:dyDescent="0.3">
      <c r="A14" s="128">
        <v>12</v>
      </c>
      <c r="B14" s="129" t="s">
        <v>95</v>
      </c>
      <c r="C14" s="130">
        <v>505</v>
      </c>
      <c r="D14" s="130" t="s">
        <v>80</v>
      </c>
      <c r="E14" s="130" t="s">
        <v>98</v>
      </c>
      <c r="F14" s="123">
        <v>25.21</v>
      </c>
      <c r="G14" s="123">
        <f t="shared" si="0"/>
        <v>271.36043999999998</v>
      </c>
      <c r="H14" s="123">
        <v>3.88</v>
      </c>
      <c r="I14" s="123">
        <f t="shared" si="1"/>
        <v>41.764319999999998</v>
      </c>
      <c r="J14" s="141">
        <f t="shared" si="2"/>
        <v>313.12475999999998</v>
      </c>
      <c r="K14" s="141">
        <f t="shared" si="3"/>
        <v>344.43723599999998</v>
      </c>
      <c r="L14" s="141">
        <v>2900000</v>
      </c>
      <c r="M14" s="141">
        <v>1606000</v>
      </c>
      <c r="N14" s="145">
        <v>1294000</v>
      </c>
      <c r="O14" s="69"/>
    </row>
    <row r="15" spans="1:15" ht="16.5" x14ac:dyDescent="0.3">
      <c r="A15" s="128">
        <v>13</v>
      </c>
      <c r="B15" s="129" t="s">
        <v>95</v>
      </c>
      <c r="C15" s="130">
        <v>506</v>
      </c>
      <c r="D15" s="130" t="s">
        <v>80</v>
      </c>
      <c r="E15" s="130" t="s">
        <v>98</v>
      </c>
      <c r="F15" s="123">
        <v>25.21</v>
      </c>
      <c r="G15" s="123">
        <f t="shared" si="0"/>
        <v>271.36043999999998</v>
      </c>
      <c r="H15" s="123">
        <v>3.88</v>
      </c>
      <c r="I15" s="123">
        <f t="shared" si="1"/>
        <v>41.764319999999998</v>
      </c>
      <c r="J15" s="141">
        <f t="shared" si="2"/>
        <v>313.12475999999998</v>
      </c>
      <c r="K15" s="141">
        <f t="shared" si="3"/>
        <v>344.43723599999998</v>
      </c>
      <c r="L15" s="146">
        <v>2850000</v>
      </c>
      <c r="M15" s="146">
        <v>240000</v>
      </c>
      <c r="N15" s="145">
        <v>2610000</v>
      </c>
      <c r="O15" s="69"/>
    </row>
    <row r="16" spans="1:15" ht="16.5" x14ac:dyDescent="0.3">
      <c r="A16" s="128">
        <v>14</v>
      </c>
      <c r="B16" s="129" t="s">
        <v>95</v>
      </c>
      <c r="C16" s="130">
        <v>507</v>
      </c>
      <c r="D16" s="130" t="s">
        <v>80</v>
      </c>
      <c r="E16" s="130" t="s">
        <v>98</v>
      </c>
      <c r="F16" s="123">
        <v>25.21</v>
      </c>
      <c r="G16" s="123">
        <f t="shared" si="0"/>
        <v>271.36043999999998</v>
      </c>
      <c r="H16" s="123">
        <v>3.88</v>
      </c>
      <c r="I16" s="123">
        <f t="shared" si="1"/>
        <v>41.764319999999998</v>
      </c>
      <c r="J16" s="141">
        <f t="shared" si="2"/>
        <v>313.12475999999998</v>
      </c>
      <c r="K16" s="141">
        <f t="shared" si="3"/>
        <v>344.43723599999998</v>
      </c>
      <c r="L16" s="146">
        <v>2790000</v>
      </c>
      <c r="M16" s="146">
        <v>51000</v>
      </c>
      <c r="N16" s="145">
        <v>2739000</v>
      </c>
      <c r="O16" s="69"/>
    </row>
    <row r="17" spans="1:15" ht="16.5" x14ac:dyDescent="0.3">
      <c r="A17" s="128">
        <v>15</v>
      </c>
      <c r="B17" s="129" t="s">
        <v>95</v>
      </c>
      <c r="C17" s="130">
        <v>508</v>
      </c>
      <c r="D17" s="130" t="s">
        <v>80</v>
      </c>
      <c r="E17" s="130" t="s">
        <v>98</v>
      </c>
      <c r="F17" s="123">
        <v>31.35</v>
      </c>
      <c r="G17" s="123">
        <f t="shared" si="0"/>
        <v>337.45139999999998</v>
      </c>
      <c r="H17" s="123">
        <v>3.0249999999999999</v>
      </c>
      <c r="I17" s="123">
        <f t="shared" si="1"/>
        <v>32.561099999999996</v>
      </c>
      <c r="J17" s="141">
        <f t="shared" si="2"/>
        <v>370.01249999999999</v>
      </c>
      <c r="K17" s="141">
        <f t="shared" si="3"/>
        <v>407.01375000000002</v>
      </c>
      <c r="L17" s="141">
        <v>1670000</v>
      </c>
      <c r="M17" s="141">
        <v>1035498</v>
      </c>
      <c r="N17" s="145">
        <v>634502</v>
      </c>
      <c r="O17" s="69"/>
    </row>
    <row r="18" spans="1:15" ht="16.5" x14ac:dyDescent="0.3">
      <c r="A18" s="128">
        <v>16</v>
      </c>
      <c r="B18" s="131" t="s">
        <v>95</v>
      </c>
      <c r="C18" s="130">
        <v>601</v>
      </c>
      <c r="D18" s="130" t="s">
        <v>57</v>
      </c>
      <c r="E18" s="130" t="s">
        <v>98</v>
      </c>
      <c r="F18" s="123">
        <v>29.6</v>
      </c>
      <c r="G18" s="123">
        <f t="shared" si="0"/>
        <v>318.61439999999999</v>
      </c>
      <c r="H18" s="123">
        <v>3.02</v>
      </c>
      <c r="I18" s="123">
        <f t="shared" si="1"/>
        <v>32.507280000000002</v>
      </c>
      <c r="J18" s="141">
        <f t="shared" si="2"/>
        <v>351.12167999999997</v>
      </c>
      <c r="K18" s="141">
        <f t="shared" si="3"/>
        <v>386.23384800000002</v>
      </c>
      <c r="L18" s="141">
        <v>1335000</v>
      </c>
      <c r="M18" s="141">
        <v>817749</v>
      </c>
      <c r="N18" s="145">
        <v>517251</v>
      </c>
      <c r="O18" s="69"/>
    </row>
    <row r="19" spans="1:15" ht="16.5" x14ac:dyDescent="0.3">
      <c r="A19" s="128">
        <v>17</v>
      </c>
      <c r="B19" s="131" t="s">
        <v>95</v>
      </c>
      <c r="C19" s="130">
        <v>603</v>
      </c>
      <c r="D19" s="130" t="s">
        <v>57</v>
      </c>
      <c r="E19" s="130" t="s">
        <v>98</v>
      </c>
      <c r="F19" s="123">
        <v>25.21</v>
      </c>
      <c r="G19" s="123">
        <f t="shared" si="0"/>
        <v>271.36043999999998</v>
      </c>
      <c r="H19" s="123">
        <v>3.88</v>
      </c>
      <c r="I19" s="123">
        <f t="shared" si="1"/>
        <v>41.764319999999998</v>
      </c>
      <c r="J19" s="141">
        <f t="shared" si="2"/>
        <v>313.12475999999998</v>
      </c>
      <c r="K19" s="141">
        <f t="shared" si="3"/>
        <v>344.43723599999998</v>
      </c>
      <c r="L19" s="146">
        <v>2835000</v>
      </c>
      <c r="M19" s="146">
        <v>21000</v>
      </c>
      <c r="N19" s="145">
        <v>2814000</v>
      </c>
      <c r="O19" s="69"/>
    </row>
    <row r="20" spans="1:15" ht="16.5" x14ac:dyDescent="0.3">
      <c r="A20" s="128">
        <v>18</v>
      </c>
      <c r="B20" s="131" t="s">
        <v>95</v>
      </c>
      <c r="C20" s="130">
        <v>605</v>
      </c>
      <c r="D20" s="130" t="s">
        <v>57</v>
      </c>
      <c r="E20" s="130" t="s">
        <v>98</v>
      </c>
      <c r="F20" s="123">
        <v>25.21</v>
      </c>
      <c r="G20" s="123">
        <f t="shared" si="0"/>
        <v>271.36043999999998</v>
      </c>
      <c r="H20" s="123">
        <v>3.88</v>
      </c>
      <c r="I20" s="123">
        <f t="shared" si="1"/>
        <v>41.764319999999998</v>
      </c>
      <c r="J20" s="141">
        <f t="shared" si="2"/>
        <v>313.12475999999998</v>
      </c>
      <c r="K20" s="141">
        <f t="shared" si="3"/>
        <v>344.43723599999998</v>
      </c>
      <c r="L20" s="141">
        <v>2335000</v>
      </c>
      <c r="M20" s="141">
        <v>51000</v>
      </c>
      <c r="N20" s="145">
        <v>2284000</v>
      </c>
      <c r="O20" s="69"/>
    </row>
    <row r="21" spans="1:15" ht="16.5" x14ac:dyDescent="0.3">
      <c r="A21" s="128">
        <v>19</v>
      </c>
      <c r="B21" s="131" t="s">
        <v>95</v>
      </c>
      <c r="C21" s="130">
        <v>701</v>
      </c>
      <c r="D21" s="130" t="s">
        <v>58</v>
      </c>
      <c r="E21" s="130" t="s">
        <v>98</v>
      </c>
      <c r="F21" s="123">
        <v>29.6</v>
      </c>
      <c r="G21" s="123">
        <f t="shared" si="0"/>
        <v>318.61439999999999</v>
      </c>
      <c r="H21" s="123">
        <v>3.02</v>
      </c>
      <c r="I21" s="123">
        <f t="shared" si="1"/>
        <v>32.507280000000002</v>
      </c>
      <c r="J21" s="141">
        <f t="shared" si="2"/>
        <v>351.12167999999997</v>
      </c>
      <c r="K21" s="141">
        <f t="shared" si="3"/>
        <v>386.23384800000002</v>
      </c>
      <c r="L21" s="141">
        <v>2900000</v>
      </c>
      <c r="M21" s="141">
        <v>1745001</v>
      </c>
      <c r="N21" s="145">
        <v>1154999</v>
      </c>
      <c r="O21" s="69"/>
    </row>
    <row r="22" spans="1:15" ht="16.5" x14ac:dyDescent="0.3">
      <c r="A22" s="128">
        <v>20</v>
      </c>
      <c r="B22" s="131" t="s">
        <v>95</v>
      </c>
      <c r="C22" s="130">
        <v>706</v>
      </c>
      <c r="D22" s="130" t="s">
        <v>58</v>
      </c>
      <c r="E22" s="130" t="s">
        <v>98</v>
      </c>
      <c r="F22" s="123">
        <v>25.21</v>
      </c>
      <c r="G22" s="123">
        <f t="shared" si="0"/>
        <v>271.36043999999998</v>
      </c>
      <c r="H22" s="123">
        <v>3.88</v>
      </c>
      <c r="I22" s="123">
        <f t="shared" si="1"/>
        <v>41.764319999999998</v>
      </c>
      <c r="J22" s="141">
        <f t="shared" si="2"/>
        <v>313.12475999999998</v>
      </c>
      <c r="K22" s="141">
        <f t="shared" si="3"/>
        <v>344.43723599999998</v>
      </c>
      <c r="L22" s="146">
        <v>2750000</v>
      </c>
      <c r="M22" s="146">
        <v>51000</v>
      </c>
      <c r="N22" s="145">
        <v>2699000</v>
      </c>
      <c r="O22" s="69"/>
    </row>
    <row r="23" spans="1:15" ht="16.5" x14ac:dyDescent="0.3">
      <c r="A23" s="128">
        <v>21</v>
      </c>
      <c r="B23" s="136" t="s">
        <v>95</v>
      </c>
      <c r="C23" s="137">
        <v>707</v>
      </c>
      <c r="D23" s="137" t="s">
        <v>58</v>
      </c>
      <c r="E23" s="137" t="s">
        <v>98</v>
      </c>
      <c r="F23" s="123">
        <v>25.21</v>
      </c>
      <c r="G23" s="123">
        <f t="shared" si="0"/>
        <v>271.36043999999998</v>
      </c>
      <c r="H23" s="123">
        <v>3.88</v>
      </c>
      <c r="I23" s="123">
        <f t="shared" si="1"/>
        <v>41.764319999999998</v>
      </c>
      <c r="J23" s="141">
        <f t="shared" si="2"/>
        <v>313.12475999999998</v>
      </c>
      <c r="K23" s="141">
        <f t="shared" si="3"/>
        <v>344.43723599999998</v>
      </c>
      <c r="L23" s="147">
        <v>2900000</v>
      </c>
      <c r="M23" s="147">
        <v>240000</v>
      </c>
      <c r="N23" s="148">
        <v>2660000</v>
      </c>
      <c r="O23" s="69"/>
    </row>
    <row r="24" spans="1:15" ht="16.5" x14ac:dyDescent="0.3">
      <c r="A24" s="182" t="s">
        <v>28</v>
      </c>
      <c r="B24" s="182"/>
      <c r="C24" s="182"/>
      <c r="D24" s="182"/>
      <c r="E24" s="182"/>
      <c r="F24" s="33">
        <f t="shared" ref="F24:N24" si="4">SUM(F3:F23)</f>
        <v>568.03000000000009</v>
      </c>
      <c r="G24" s="33">
        <f t="shared" si="4"/>
        <v>6114.2749200000017</v>
      </c>
      <c r="H24" s="33">
        <f t="shared" si="4"/>
        <v>74.61</v>
      </c>
      <c r="I24" s="33">
        <f t="shared" si="4"/>
        <v>803.1020400000001</v>
      </c>
      <c r="J24" s="33">
        <f t="shared" si="4"/>
        <v>6917.3769599999987</v>
      </c>
      <c r="K24" s="33">
        <f t="shared" si="4"/>
        <v>7609.1146559999988</v>
      </c>
      <c r="L24" s="33">
        <f t="shared" si="4"/>
        <v>54440000</v>
      </c>
      <c r="M24" s="33">
        <f t="shared" si="4"/>
        <v>10669020</v>
      </c>
      <c r="N24" s="33">
        <f t="shared" si="4"/>
        <v>43770980</v>
      </c>
    </row>
    <row r="25" spans="1:15" ht="16.5" x14ac:dyDescent="0.3">
      <c r="A25" s="150"/>
      <c r="B25" s="151"/>
      <c r="C25" s="152"/>
      <c r="D25" s="152"/>
      <c r="E25" s="152"/>
      <c r="F25" s="153"/>
      <c r="G25" s="153"/>
      <c r="H25" s="153"/>
      <c r="I25" s="154"/>
      <c r="J25" s="155"/>
      <c r="K25" s="155"/>
      <c r="L25" s="156"/>
      <c r="M25" s="156"/>
      <c r="N25" s="157"/>
    </row>
    <row r="28" spans="1:15" ht="16.5" x14ac:dyDescent="0.3">
      <c r="A28" s="181" t="s">
        <v>113</v>
      </c>
      <c r="B28" s="181"/>
      <c r="C28" s="181"/>
      <c r="D28" s="181"/>
      <c r="E28" s="181"/>
      <c r="F28" s="181"/>
      <c r="G28" s="181"/>
      <c r="H28" s="181"/>
      <c r="I28" s="181"/>
      <c r="J28" s="181"/>
      <c r="K28" s="181"/>
      <c r="L28" s="181"/>
      <c r="M28" s="181"/>
      <c r="N28" s="181"/>
    </row>
    <row r="29" spans="1:15" ht="49.5" x14ac:dyDescent="0.2">
      <c r="A29" s="127" t="s">
        <v>89</v>
      </c>
      <c r="B29" s="127" t="s">
        <v>90</v>
      </c>
      <c r="C29" s="127" t="s">
        <v>91</v>
      </c>
      <c r="D29" s="127" t="s">
        <v>30</v>
      </c>
      <c r="E29" s="127" t="s">
        <v>47</v>
      </c>
      <c r="F29" s="127" t="s">
        <v>71</v>
      </c>
      <c r="G29" s="127" t="s">
        <v>72</v>
      </c>
      <c r="H29" s="127" t="s">
        <v>119</v>
      </c>
      <c r="I29" s="127" t="s">
        <v>112</v>
      </c>
      <c r="J29" s="127" t="s">
        <v>73</v>
      </c>
      <c r="K29" s="127" t="s">
        <v>74</v>
      </c>
      <c r="L29" s="127" t="s">
        <v>103</v>
      </c>
      <c r="M29" s="127" t="s">
        <v>104</v>
      </c>
      <c r="N29" s="127" t="s">
        <v>105</v>
      </c>
    </row>
    <row r="30" spans="1:15" ht="16.5" x14ac:dyDescent="0.3">
      <c r="A30" s="128">
        <v>1</v>
      </c>
      <c r="B30" s="129" t="s">
        <v>95</v>
      </c>
      <c r="C30" s="130">
        <v>5</v>
      </c>
      <c r="D30" s="130" t="s">
        <v>59</v>
      </c>
      <c r="E30" s="130" t="s">
        <v>96</v>
      </c>
      <c r="F30" s="123">
        <v>14.95</v>
      </c>
      <c r="G30" s="123">
        <f t="shared" ref="G30" si="5">F30*10.764</f>
        <v>160.92179999999999</v>
      </c>
      <c r="H30" s="123">
        <v>0</v>
      </c>
      <c r="I30" s="123">
        <f t="shared" ref="I30" si="6">H30*10.764</f>
        <v>0</v>
      </c>
      <c r="J30" s="141">
        <f t="shared" ref="J30" si="7">G30+I30</f>
        <v>160.92179999999999</v>
      </c>
      <c r="K30" s="141">
        <f t="shared" ref="K30" si="8">J30*1.1</f>
        <v>177.01398</v>
      </c>
      <c r="L30" s="146">
        <v>3000000</v>
      </c>
      <c r="M30" s="146">
        <v>30000</v>
      </c>
      <c r="N30" s="145">
        <v>2970000</v>
      </c>
    </row>
    <row r="31" spans="1:15" ht="16.5" x14ac:dyDescent="0.3">
      <c r="A31" s="182" t="s">
        <v>28</v>
      </c>
      <c r="B31" s="182"/>
      <c r="C31" s="182"/>
      <c r="D31" s="182"/>
      <c r="E31" s="182"/>
      <c r="F31" s="33">
        <f>SUM(F30)</f>
        <v>14.95</v>
      </c>
      <c r="G31" s="33">
        <f t="shared" ref="G31:I31" si="9">SUM(G30)</f>
        <v>160.92179999999999</v>
      </c>
      <c r="H31" s="33">
        <f t="shared" si="9"/>
        <v>0</v>
      </c>
      <c r="I31" s="33">
        <f t="shared" si="9"/>
        <v>0</v>
      </c>
      <c r="J31" s="33">
        <f t="shared" ref="J31:M31" si="10">SUM(J30)</f>
        <v>160.92179999999999</v>
      </c>
      <c r="K31" s="33">
        <f t="shared" si="10"/>
        <v>177.01398</v>
      </c>
      <c r="L31" s="33">
        <f t="shared" si="10"/>
        <v>3000000</v>
      </c>
      <c r="M31" s="33">
        <f t="shared" si="10"/>
        <v>30000</v>
      </c>
      <c r="N31" s="33">
        <f>SUM(N30)</f>
        <v>2970000</v>
      </c>
    </row>
    <row r="34" spans="1:15" ht="16.5" x14ac:dyDescent="0.3">
      <c r="A34" s="181" t="s">
        <v>116</v>
      </c>
      <c r="B34" s="181"/>
      <c r="C34" s="181"/>
      <c r="D34" s="181"/>
      <c r="E34" s="181"/>
      <c r="F34" s="181"/>
      <c r="G34" s="181"/>
      <c r="H34" s="181"/>
      <c r="I34" s="181"/>
      <c r="J34" s="181"/>
      <c r="K34" s="181"/>
      <c r="L34" s="181"/>
      <c r="M34" s="181"/>
      <c r="N34" s="181"/>
    </row>
    <row r="35" spans="1:15" ht="49.5" x14ac:dyDescent="0.2">
      <c r="A35" s="127" t="s">
        <v>89</v>
      </c>
      <c r="B35" s="127" t="s">
        <v>90</v>
      </c>
      <c r="C35" s="127" t="s">
        <v>91</v>
      </c>
      <c r="D35" s="127" t="s">
        <v>30</v>
      </c>
      <c r="E35" s="127" t="s">
        <v>47</v>
      </c>
      <c r="F35" s="127" t="s">
        <v>71</v>
      </c>
      <c r="G35" s="127" t="s">
        <v>72</v>
      </c>
      <c r="H35" s="127" t="s">
        <v>119</v>
      </c>
      <c r="I35" s="127" t="s">
        <v>112</v>
      </c>
      <c r="J35" s="127" t="s">
        <v>73</v>
      </c>
      <c r="K35" s="127" t="s">
        <v>74</v>
      </c>
      <c r="L35" s="127" t="s">
        <v>103</v>
      </c>
      <c r="M35" s="127" t="s">
        <v>104</v>
      </c>
      <c r="N35" s="127" t="s">
        <v>105</v>
      </c>
    </row>
    <row r="36" spans="1:15" ht="16.5" x14ac:dyDescent="0.3">
      <c r="A36" s="128">
        <v>1</v>
      </c>
      <c r="B36" s="140" t="s">
        <v>100</v>
      </c>
      <c r="C36" s="130">
        <v>202</v>
      </c>
      <c r="D36" s="130" t="s">
        <v>77</v>
      </c>
      <c r="E36" s="130" t="s">
        <v>102</v>
      </c>
      <c r="F36" s="123">
        <v>21.92</v>
      </c>
      <c r="G36" s="123">
        <f t="shared" ref="G36:G46" si="11">F36*10.764</f>
        <v>235.94687999999999</v>
      </c>
      <c r="H36" s="123">
        <v>2.4700000000000002</v>
      </c>
      <c r="I36" s="123">
        <f t="shared" ref="I36:I46" si="12">H36*10.764</f>
        <v>26.58708</v>
      </c>
      <c r="J36" s="141">
        <f t="shared" ref="J36" si="13">G36+I36</f>
        <v>262.53395999999998</v>
      </c>
      <c r="K36" s="141">
        <f t="shared" ref="K36:K46" si="14">J36*1.1</f>
        <v>288.78735599999999</v>
      </c>
      <c r="L36" s="133">
        <v>1945000</v>
      </c>
      <c r="M36" s="133">
        <v>691250</v>
      </c>
      <c r="N36" s="134">
        <v>1253750</v>
      </c>
    </row>
    <row r="37" spans="1:15" ht="16.5" x14ac:dyDescent="0.3">
      <c r="A37" s="128">
        <v>2</v>
      </c>
      <c r="B37" s="140" t="s">
        <v>100</v>
      </c>
      <c r="C37" s="130">
        <v>203</v>
      </c>
      <c r="D37" s="130" t="s">
        <v>77</v>
      </c>
      <c r="E37" s="130" t="s">
        <v>102</v>
      </c>
      <c r="F37" s="123">
        <v>22</v>
      </c>
      <c r="G37" s="123">
        <f t="shared" si="11"/>
        <v>236.80799999999999</v>
      </c>
      <c r="H37" s="123">
        <v>2.4700000000000002</v>
      </c>
      <c r="I37" s="123">
        <f t="shared" si="12"/>
        <v>26.58708</v>
      </c>
      <c r="J37" s="141">
        <f t="shared" ref="J37:J46" si="15">G37+I37</f>
        <v>263.39508000000001</v>
      </c>
      <c r="K37" s="141">
        <f t="shared" si="14"/>
        <v>289.73458800000003</v>
      </c>
      <c r="L37" s="133">
        <v>1945000</v>
      </c>
      <c r="M37" s="133">
        <v>691250</v>
      </c>
      <c r="N37" s="134">
        <v>1253750</v>
      </c>
    </row>
    <row r="38" spans="1:15" ht="16.5" x14ac:dyDescent="0.3">
      <c r="A38" s="128">
        <v>3</v>
      </c>
      <c r="B38" s="140" t="s">
        <v>100</v>
      </c>
      <c r="C38" s="130">
        <v>303</v>
      </c>
      <c r="D38" s="130" t="s">
        <v>78</v>
      </c>
      <c r="E38" s="130" t="s">
        <v>102</v>
      </c>
      <c r="F38" s="123">
        <v>22</v>
      </c>
      <c r="G38" s="123">
        <f t="shared" si="11"/>
        <v>236.80799999999999</v>
      </c>
      <c r="H38" s="123">
        <v>2.4700000000000002</v>
      </c>
      <c r="I38" s="123">
        <f t="shared" si="12"/>
        <v>26.58708</v>
      </c>
      <c r="J38" s="141">
        <f t="shared" si="15"/>
        <v>263.39508000000001</v>
      </c>
      <c r="K38" s="141">
        <f t="shared" si="14"/>
        <v>289.73458800000003</v>
      </c>
      <c r="L38" s="132">
        <v>2500000</v>
      </c>
      <c r="M38" s="132">
        <v>51000</v>
      </c>
      <c r="N38" s="134">
        <v>2449000</v>
      </c>
    </row>
    <row r="39" spans="1:15" ht="16.5" x14ac:dyDescent="0.3">
      <c r="A39" s="128">
        <v>4</v>
      </c>
      <c r="B39" s="140" t="s">
        <v>100</v>
      </c>
      <c r="C39" s="130">
        <v>304</v>
      </c>
      <c r="D39" s="130" t="s">
        <v>78</v>
      </c>
      <c r="E39" s="130" t="s">
        <v>102</v>
      </c>
      <c r="F39" s="123">
        <v>25.21</v>
      </c>
      <c r="G39" s="123">
        <f t="shared" si="11"/>
        <v>271.36043999999998</v>
      </c>
      <c r="H39" s="123">
        <v>3.88</v>
      </c>
      <c r="I39" s="123">
        <f t="shared" si="12"/>
        <v>41.764319999999998</v>
      </c>
      <c r="J39" s="141">
        <f t="shared" si="15"/>
        <v>313.12475999999998</v>
      </c>
      <c r="K39" s="141">
        <f t="shared" si="14"/>
        <v>344.43723599999998</v>
      </c>
      <c r="L39" s="133">
        <v>3000000</v>
      </c>
      <c r="M39" s="133">
        <v>1050000</v>
      </c>
      <c r="N39" s="134">
        <v>1950000</v>
      </c>
    </row>
    <row r="40" spans="1:15" ht="16.5" x14ac:dyDescent="0.3">
      <c r="A40" s="128">
        <v>5</v>
      </c>
      <c r="B40" s="140" t="s">
        <v>100</v>
      </c>
      <c r="C40" s="130">
        <v>404</v>
      </c>
      <c r="D40" s="130" t="s">
        <v>79</v>
      </c>
      <c r="E40" s="130" t="s">
        <v>102</v>
      </c>
      <c r="F40" s="123">
        <v>25.21</v>
      </c>
      <c r="G40" s="123">
        <f t="shared" si="11"/>
        <v>271.36043999999998</v>
      </c>
      <c r="H40" s="123">
        <v>3.88</v>
      </c>
      <c r="I40" s="123">
        <f t="shared" si="12"/>
        <v>41.764319999999998</v>
      </c>
      <c r="J40" s="141">
        <f t="shared" si="15"/>
        <v>313.12475999999998</v>
      </c>
      <c r="K40" s="141">
        <f t="shared" si="14"/>
        <v>344.43723599999998</v>
      </c>
      <c r="L40" s="132">
        <v>2800000</v>
      </c>
      <c r="M40" s="132">
        <v>181000</v>
      </c>
      <c r="N40" s="134">
        <v>2619000</v>
      </c>
    </row>
    <row r="41" spans="1:15" ht="16.5" x14ac:dyDescent="0.3">
      <c r="A41" s="128">
        <v>6</v>
      </c>
      <c r="B41" s="140" t="s">
        <v>100</v>
      </c>
      <c r="C41" s="130">
        <v>405</v>
      </c>
      <c r="D41" s="130" t="s">
        <v>79</v>
      </c>
      <c r="E41" s="130" t="s">
        <v>102</v>
      </c>
      <c r="F41" s="123">
        <v>25.21</v>
      </c>
      <c r="G41" s="123">
        <f t="shared" si="11"/>
        <v>271.36043999999998</v>
      </c>
      <c r="H41" s="123">
        <v>3.88</v>
      </c>
      <c r="I41" s="123">
        <f t="shared" si="12"/>
        <v>41.764319999999998</v>
      </c>
      <c r="J41" s="141">
        <f t="shared" si="15"/>
        <v>313.12475999999998</v>
      </c>
      <c r="K41" s="141">
        <f t="shared" si="14"/>
        <v>344.43723599999998</v>
      </c>
      <c r="L41" s="133">
        <v>2420000</v>
      </c>
      <c r="M41" s="133">
        <v>185001</v>
      </c>
      <c r="N41" s="134">
        <v>2234999</v>
      </c>
    </row>
    <row r="42" spans="1:15" ht="16.5" x14ac:dyDescent="0.3">
      <c r="A42" s="128">
        <v>7</v>
      </c>
      <c r="B42" s="140" t="s">
        <v>100</v>
      </c>
      <c r="C42" s="130">
        <v>501</v>
      </c>
      <c r="D42" s="130" t="s">
        <v>80</v>
      </c>
      <c r="E42" s="130" t="s">
        <v>102</v>
      </c>
      <c r="F42" s="123">
        <v>22</v>
      </c>
      <c r="G42" s="123">
        <f t="shared" si="11"/>
        <v>236.80799999999999</v>
      </c>
      <c r="H42" s="123">
        <v>2.4700000000000002</v>
      </c>
      <c r="I42" s="123">
        <f t="shared" si="12"/>
        <v>26.58708</v>
      </c>
      <c r="J42" s="141">
        <f t="shared" si="15"/>
        <v>263.39508000000001</v>
      </c>
      <c r="K42" s="141">
        <f t="shared" si="14"/>
        <v>289.73458800000003</v>
      </c>
      <c r="L42" s="132">
        <v>2550000</v>
      </c>
      <c r="M42" s="132">
        <v>51000</v>
      </c>
      <c r="N42" s="134">
        <v>2499000</v>
      </c>
    </row>
    <row r="43" spans="1:15" ht="16.5" x14ac:dyDescent="0.3">
      <c r="A43" s="128">
        <v>8</v>
      </c>
      <c r="B43" s="140" t="s">
        <v>100</v>
      </c>
      <c r="C43" s="130">
        <v>503</v>
      </c>
      <c r="D43" s="130" t="s">
        <v>80</v>
      </c>
      <c r="E43" s="130" t="s">
        <v>102</v>
      </c>
      <c r="F43" s="123">
        <v>22</v>
      </c>
      <c r="G43" s="123">
        <f t="shared" si="11"/>
        <v>236.80799999999999</v>
      </c>
      <c r="H43" s="123">
        <v>2.4700000000000002</v>
      </c>
      <c r="I43" s="123">
        <f t="shared" si="12"/>
        <v>26.58708</v>
      </c>
      <c r="J43" s="141">
        <f t="shared" si="15"/>
        <v>263.39508000000001</v>
      </c>
      <c r="K43" s="141">
        <f t="shared" si="14"/>
        <v>289.73458800000003</v>
      </c>
      <c r="L43" s="132">
        <v>2570000</v>
      </c>
      <c r="M43" s="132">
        <v>21000</v>
      </c>
      <c r="N43" s="134">
        <v>2549000</v>
      </c>
    </row>
    <row r="44" spans="1:15" ht="16.5" x14ac:dyDescent="0.3">
      <c r="A44" s="128">
        <v>9</v>
      </c>
      <c r="B44" s="140" t="s">
        <v>100</v>
      </c>
      <c r="C44" s="130">
        <v>505</v>
      </c>
      <c r="D44" s="130" t="s">
        <v>80</v>
      </c>
      <c r="E44" s="130" t="s">
        <v>102</v>
      </c>
      <c r="F44" s="123">
        <v>25.21</v>
      </c>
      <c r="G44" s="123">
        <f t="shared" si="11"/>
        <v>271.36043999999998</v>
      </c>
      <c r="H44" s="123">
        <v>3.88</v>
      </c>
      <c r="I44" s="123">
        <f t="shared" si="12"/>
        <v>41.764319999999998</v>
      </c>
      <c r="J44" s="141">
        <f t="shared" si="15"/>
        <v>313.12475999999998</v>
      </c>
      <c r="K44" s="141">
        <f t="shared" si="14"/>
        <v>344.43723599999998</v>
      </c>
      <c r="L44" s="133">
        <v>2223000</v>
      </c>
      <c r="M44" s="133">
        <v>979350</v>
      </c>
      <c r="N44" s="134">
        <v>1243650</v>
      </c>
    </row>
    <row r="45" spans="1:15" ht="16.5" x14ac:dyDescent="0.3">
      <c r="A45" s="128">
        <v>10</v>
      </c>
      <c r="B45" s="140" t="s">
        <v>100</v>
      </c>
      <c r="C45" s="130">
        <v>604</v>
      </c>
      <c r="D45" s="130" t="s">
        <v>57</v>
      </c>
      <c r="E45" s="130" t="s">
        <v>102</v>
      </c>
      <c r="F45" s="123">
        <v>25.21</v>
      </c>
      <c r="G45" s="123">
        <f t="shared" si="11"/>
        <v>271.36043999999998</v>
      </c>
      <c r="H45" s="123">
        <v>3.88</v>
      </c>
      <c r="I45" s="123">
        <f t="shared" si="12"/>
        <v>41.764319999999998</v>
      </c>
      <c r="J45" s="141">
        <f t="shared" si="15"/>
        <v>313.12475999999998</v>
      </c>
      <c r="K45" s="141">
        <f t="shared" si="14"/>
        <v>344.43723599999998</v>
      </c>
      <c r="L45" s="133">
        <v>2778000</v>
      </c>
      <c r="M45" s="133">
        <v>972100</v>
      </c>
      <c r="N45" s="134">
        <v>1805900</v>
      </c>
    </row>
    <row r="46" spans="1:15" ht="16.5" x14ac:dyDescent="0.3">
      <c r="A46" s="128">
        <v>11</v>
      </c>
      <c r="B46" s="140" t="s">
        <v>100</v>
      </c>
      <c r="C46" s="130">
        <v>605</v>
      </c>
      <c r="D46" s="130" t="s">
        <v>57</v>
      </c>
      <c r="E46" s="130" t="s">
        <v>102</v>
      </c>
      <c r="F46" s="123">
        <v>25.21</v>
      </c>
      <c r="G46" s="123">
        <f t="shared" si="11"/>
        <v>271.36043999999998</v>
      </c>
      <c r="H46" s="123">
        <v>3.88</v>
      </c>
      <c r="I46" s="123">
        <f t="shared" si="12"/>
        <v>41.764319999999998</v>
      </c>
      <c r="J46" s="141">
        <f t="shared" si="15"/>
        <v>313.12475999999998</v>
      </c>
      <c r="K46" s="141">
        <f t="shared" si="14"/>
        <v>344.43723599999998</v>
      </c>
      <c r="L46" s="132">
        <v>2900000</v>
      </c>
      <c r="M46" s="132">
        <v>91000</v>
      </c>
      <c r="N46" s="134">
        <v>2809000</v>
      </c>
    </row>
    <row r="47" spans="1:15" ht="16.5" x14ac:dyDescent="0.3">
      <c r="A47" s="182" t="s">
        <v>28</v>
      </c>
      <c r="B47" s="182"/>
      <c r="C47" s="182"/>
      <c r="D47" s="182"/>
      <c r="E47" s="182"/>
      <c r="F47" s="33">
        <f t="shared" ref="F47:O47" si="16">SUM(F36:F46)</f>
        <v>261.18</v>
      </c>
      <c r="G47" s="33">
        <f t="shared" si="16"/>
        <v>2811.3415199999995</v>
      </c>
      <c r="H47" s="33">
        <f t="shared" si="16"/>
        <v>35.629999999999995</v>
      </c>
      <c r="I47" s="33">
        <f t="shared" si="16"/>
        <v>383.52132</v>
      </c>
      <c r="J47" s="33">
        <f t="shared" si="16"/>
        <v>3194.8628400000002</v>
      </c>
      <c r="K47" s="33">
        <f t="shared" si="16"/>
        <v>3514.3491239999994</v>
      </c>
      <c r="L47" s="33">
        <f t="shared" si="16"/>
        <v>27631000</v>
      </c>
      <c r="M47" s="33">
        <f t="shared" si="16"/>
        <v>4963951</v>
      </c>
      <c r="N47" s="33">
        <f t="shared" si="16"/>
        <v>22667049</v>
      </c>
      <c r="O47" s="33">
        <f t="shared" si="16"/>
        <v>0</v>
      </c>
    </row>
  </sheetData>
  <mergeCells count="6">
    <mergeCell ref="A1:N1"/>
    <mergeCell ref="A28:N28"/>
    <mergeCell ref="A24:E24"/>
    <mergeCell ref="A31:E31"/>
    <mergeCell ref="A47:E47"/>
    <mergeCell ref="A34:N3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34115-AB25-47BD-B0D4-77A901116DAE}">
  <dimension ref="A1:N49"/>
  <sheetViews>
    <sheetView workbookViewId="0">
      <selection activeCell="K30" sqref="K30"/>
    </sheetView>
  </sheetViews>
  <sheetFormatPr defaultColWidth="9" defaultRowHeight="16.5" x14ac:dyDescent="0.3"/>
  <cols>
    <col min="1" max="1" width="3.375" style="14" customWidth="1"/>
    <col min="2" max="2" width="4.75" style="14" bestFit="1" customWidth="1"/>
    <col min="3" max="3" width="6.375" style="14" bestFit="1" customWidth="1"/>
    <col min="4" max="4" width="10.125" style="14" bestFit="1" customWidth="1"/>
    <col min="5" max="5" width="5.75" style="14" bestFit="1" customWidth="1"/>
    <col min="6" max="6" width="12.5" style="14" customWidth="1"/>
    <col min="7" max="8" width="12.875" style="14" customWidth="1"/>
    <col min="9" max="10" width="11.75" style="14" customWidth="1"/>
    <col min="11" max="11" width="13.25" style="14" customWidth="1"/>
    <col min="12" max="14" width="9" style="68"/>
    <col min="15" max="16384" width="9" style="14"/>
  </cols>
  <sheetData>
    <row r="1" spans="1:14" x14ac:dyDescent="0.3">
      <c r="A1" s="176" t="s">
        <v>113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spans="1:14" ht="33" x14ac:dyDescent="0.3">
      <c r="A2" s="127" t="s">
        <v>89</v>
      </c>
      <c r="B2" s="127" t="s">
        <v>90</v>
      </c>
      <c r="C2" s="127" t="s">
        <v>91</v>
      </c>
      <c r="D2" s="127" t="s">
        <v>30</v>
      </c>
      <c r="E2" s="127" t="s">
        <v>47</v>
      </c>
      <c r="F2" s="127" t="s">
        <v>71</v>
      </c>
      <c r="G2" s="127" t="s">
        <v>72</v>
      </c>
      <c r="H2" s="127" t="s">
        <v>119</v>
      </c>
      <c r="I2" s="127" t="s">
        <v>112</v>
      </c>
      <c r="J2" s="127" t="s">
        <v>73</v>
      </c>
      <c r="K2" s="127" t="s">
        <v>74</v>
      </c>
      <c r="N2" s="14"/>
    </row>
    <row r="3" spans="1:14" x14ac:dyDescent="0.3">
      <c r="A3" s="128">
        <v>1</v>
      </c>
      <c r="B3" s="129" t="s">
        <v>95</v>
      </c>
      <c r="C3" s="130">
        <v>108</v>
      </c>
      <c r="D3" s="130" t="s">
        <v>76</v>
      </c>
      <c r="E3" s="130" t="s">
        <v>98</v>
      </c>
      <c r="F3" s="123">
        <v>31.35</v>
      </c>
      <c r="G3" s="123">
        <f>F3*10.764</f>
        <v>337.45139999999998</v>
      </c>
      <c r="H3" s="123">
        <v>12.43</v>
      </c>
      <c r="I3" s="123">
        <f>H3*10.764</f>
        <v>133.79651999999999</v>
      </c>
      <c r="J3" s="141">
        <f>G3+I3</f>
        <v>471.24791999999997</v>
      </c>
      <c r="K3" s="141">
        <f>J3*1.1</f>
        <v>518.37271199999998</v>
      </c>
      <c r="N3" s="14"/>
    </row>
    <row r="4" spans="1:14" x14ac:dyDescent="0.3">
      <c r="A4" s="128">
        <v>2</v>
      </c>
      <c r="B4" s="129" t="s">
        <v>95</v>
      </c>
      <c r="C4" s="130">
        <v>202</v>
      </c>
      <c r="D4" s="130" t="s">
        <v>77</v>
      </c>
      <c r="E4" s="130" t="s">
        <v>98</v>
      </c>
      <c r="F4" s="123">
        <v>25.21</v>
      </c>
      <c r="G4" s="123">
        <f t="shared" ref="G4:G21" si="0">F4*10.764</f>
        <v>271.36043999999998</v>
      </c>
      <c r="H4" s="123">
        <v>3.88</v>
      </c>
      <c r="I4" s="123">
        <f t="shared" ref="I4:I21" si="1">H4*10.764</f>
        <v>41.764319999999998</v>
      </c>
      <c r="J4" s="141">
        <f t="shared" ref="J4:J21" si="2">G4+I4</f>
        <v>313.12475999999998</v>
      </c>
      <c r="K4" s="141">
        <f t="shared" ref="K4:K21" si="3">J4*1.1</f>
        <v>344.43723599999998</v>
      </c>
      <c r="N4" s="14"/>
    </row>
    <row r="5" spans="1:14" x14ac:dyDescent="0.3">
      <c r="A5" s="128">
        <v>3</v>
      </c>
      <c r="B5" s="129" t="s">
        <v>95</v>
      </c>
      <c r="C5" s="130">
        <v>203</v>
      </c>
      <c r="D5" s="130" t="s">
        <v>77</v>
      </c>
      <c r="E5" s="130" t="s">
        <v>98</v>
      </c>
      <c r="F5" s="123">
        <v>25.21</v>
      </c>
      <c r="G5" s="123">
        <f t="shared" si="0"/>
        <v>271.36043999999998</v>
      </c>
      <c r="H5" s="123">
        <v>3.88</v>
      </c>
      <c r="I5" s="123">
        <f t="shared" si="1"/>
        <v>41.764319999999998</v>
      </c>
      <c r="J5" s="141">
        <f t="shared" si="2"/>
        <v>313.12475999999998</v>
      </c>
      <c r="K5" s="141">
        <f t="shared" si="3"/>
        <v>344.43723599999998</v>
      </c>
      <c r="N5" s="14"/>
    </row>
    <row r="6" spans="1:14" x14ac:dyDescent="0.3">
      <c r="A6" s="128">
        <v>4</v>
      </c>
      <c r="B6" s="129" t="s">
        <v>95</v>
      </c>
      <c r="C6" s="130">
        <v>302</v>
      </c>
      <c r="D6" s="130" t="s">
        <v>78</v>
      </c>
      <c r="E6" s="130" t="s">
        <v>98</v>
      </c>
      <c r="F6" s="123">
        <v>25.21</v>
      </c>
      <c r="G6" s="123">
        <f t="shared" si="0"/>
        <v>271.36043999999998</v>
      </c>
      <c r="H6" s="123">
        <v>3.88</v>
      </c>
      <c r="I6" s="123">
        <f t="shared" si="1"/>
        <v>41.764319999999998</v>
      </c>
      <c r="J6" s="141">
        <f t="shared" si="2"/>
        <v>313.12475999999998</v>
      </c>
      <c r="K6" s="141">
        <f t="shared" si="3"/>
        <v>344.43723599999998</v>
      </c>
      <c r="N6" s="14"/>
    </row>
    <row r="7" spans="1:14" x14ac:dyDescent="0.3">
      <c r="A7" s="128">
        <v>5</v>
      </c>
      <c r="B7" s="129" t="s">
        <v>95</v>
      </c>
      <c r="C7" s="130">
        <v>303</v>
      </c>
      <c r="D7" s="130" t="s">
        <v>78</v>
      </c>
      <c r="E7" s="130" t="s">
        <v>98</v>
      </c>
      <c r="F7" s="123">
        <v>25.21</v>
      </c>
      <c r="G7" s="123">
        <f t="shared" si="0"/>
        <v>271.36043999999998</v>
      </c>
      <c r="H7" s="123">
        <v>3.88</v>
      </c>
      <c r="I7" s="123">
        <f t="shared" si="1"/>
        <v>41.764319999999998</v>
      </c>
      <c r="J7" s="141">
        <f t="shared" si="2"/>
        <v>313.12475999999998</v>
      </c>
      <c r="K7" s="141">
        <f t="shared" si="3"/>
        <v>344.43723599999998</v>
      </c>
      <c r="N7" s="14"/>
    </row>
    <row r="8" spans="1:14" x14ac:dyDescent="0.3">
      <c r="A8" s="128">
        <v>6</v>
      </c>
      <c r="B8" s="129" t="s">
        <v>95</v>
      </c>
      <c r="C8" s="130">
        <v>304</v>
      </c>
      <c r="D8" s="130" t="s">
        <v>78</v>
      </c>
      <c r="E8" s="130" t="s">
        <v>98</v>
      </c>
      <c r="F8" s="123">
        <v>25.21</v>
      </c>
      <c r="G8" s="123">
        <f t="shared" si="0"/>
        <v>271.36043999999998</v>
      </c>
      <c r="H8" s="123">
        <v>3.88</v>
      </c>
      <c r="I8" s="123">
        <f t="shared" si="1"/>
        <v>41.764319999999998</v>
      </c>
      <c r="J8" s="141">
        <f t="shared" si="2"/>
        <v>313.12475999999998</v>
      </c>
      <c r="K8" s="141">
        <f t="shared" si="3"/>
        <v>344.43723599999998</v>
      </c>
      <c r="N8" s="14"/>
    </row>
    <row r="9" spans="1:14" x14ac:dyDescent="0.3">
      <c r="A9" s="128">
        <v>7</v>
      </c>
      <c r="B9" s="129" t="s">
        <v>95</v>
      </c>
      <c r="C9" s="130">
        <v>305</v>
      </c>
      <c r="D9" s="130" t="s">
        <v>78</v>
      </c>
      <c r="E9" s="130" t="s">
        <v>98</v>
      </c>
      <c r="F9" s="123">
        <v>25.21</v>
      </c>
      <c r="G9" s="123">
        <f t="shared" si="0"/>
        <v>271.36043999999998</v>
      </c>
      <c r="H9" s="123">
        <v>3.88</v>
      </c>
      <c r="I9" s="123">
        <f t="shared" si="1"/>
        <v>41.764319999999998</v>
      </c>
      <c r="J9" s="141">
        <f t="shared" si="2"/>
        <v>313.12475999999998</v>
      </c>
      <c r="K9" s="141">
        <f t="shared" si="3"/>
        <v>344.43723599999998</v>
      </c>
      <c r="N9" s="14"/>
    </row>
    <row r="10" spans="1:14" x14ac:dyDescent="0.3">
      <c r="A10" s="128">
        <v>8</v>
      </c>
      <c r="B10" s="129" t="s">
        <v>95</v>
      </c>
      <c r="C10" s="130">
        <v>306</v>
      </c>
      <c r="D10" s="130" t="s">
        <v>78</v>
      </c>
      <c r="E10" s="130" t="s">
        <v>98</v>
      </c>
      <c r="F10" s="123">
        <v>25.21</v>
      </c>
      <c r="G10" s="123">
        <f t="shared" si="0"/>
        <v>271.36043999999998</v>
      </c>
      <c r="H10" s="123">
        <v>3.88</v>
      </c>
      <c r="I10" s="123">
        <f t="shared" si="1"/>
        <v>41.764319999999998</v>
      </c>
      <c r="J10" s="141">
        <f t="shared" si="2"/>
        <v>313.12475999999998</v>
      </c>
      <c r="K10" s="141">
        <f t="shared" si="3"/>
        <v>344.43723599999998</v>
      </c>
      <c r="N10" s="14"/>
    </row>
    <row r="11" spans="1:14" x14ac:dyDescent="0.3">
      <c r="A11" s="128">
        <v>9</v>
      </c>
      <c r="B11" s="129" t="s">
        <v>95</v>
      </c>
      <c r="C11" s="130">
        <v>307</v>
      </c>
      <c r="D11" s="130" t="s">
        <v>78</v>
      </c>
      <c r="E11" s="130" t="s">
        <v>98</v>
      </c>
      <c r="F11" s="123">
        <v>25.21</v>
      </c>
      <c r="G11" s="123">
        <f t="shared" si="0"/>
        <v>271.36043999999998</v>
      </c>
      <c r="H11" s="123">
        <v>3.88</v>
      </c>
      <c r="I11" s="123">
        <f t="shared" si="1"/>
        <v>41.764319999999998</v>
      </c>
      <c r="J11" s="141">
        <f t="shared" si="2"/>
        <v>313.12475999999998</v>
      </c>
      <c r="K11" s="141">
        <f t="shared" si="3"/>
        <v>344.43723599999998</v>
      </c>
      <c r="N11" s="14"/>
    </row>
    <row r="12" spans="1:14" x14ac:dyDescent="0.3">
      <c r="A12" s="128">
        <v>10</v>
      </c>
      <c r="B12" s="129" t="s">
        <v>95</v>
      </c>
      <c r="C12" s="130">
        <v>402</v>
      </c>
      <c r="D12" s="130" t="s">
        <v>79</v>
      </c>
      <c r="E12" s="130" t="s">
        <v>98</v>
      </c>
      <c r="F12" s="123">
        <v>25.21</v>
      </c>
      <c r="G12" s="123">
        <f t="shared" si="0"/>
        <v>271.36043999999998</v>
      </c>
      <c r="H12" s="123">
        <v>3.88</v>
      </c>
      <c r="I12" s="123">
        <f t="shared" si="1"/>
        <v>41.764319999999998</v>
      </c>
      <c r="J12" s="141">
        <f t="shared" si="2"/>
        <v>313.12475999999998</v>
      </c>
      <c r="K12" s="141">
        <f t="shared" si="3"/>
        <v>344.43723599999998</v>
      </c>
      <c r="N12" s="14"/>
    </row>
    <row r="13" spans="1:14" x14ac:dyDescent="0.3">
      <c r="A13" s="128">
        <v>11</v>
      </c>
      <c r="B13" s="129" t="s">
        <v>95</v>
      </c>
      <c r="C13" s="130">
        <v>403</v>
      </c>
      <c r="D13" s="130" t="s">
        <v>79</v>
      </c>
      <c r="E13" s="130" t="s">
        <v>98</v>
      </c>
      <c r="F13" s="123">
        <v>25.21</v>
      </c>
      <c r="G13" s="123">
        <f t="shared" si="0"/>
        <v>271.36043999999998</v>
      </c>
      <c r="H13" s="123">
        <v>3.88</v>
      </c>
      <c r="I13" s="123">
        <f t="shared" si="1"/>
        <v>41.764319999999998</v>
      </c>
      <c r="J13" s="141">
        <f t="shared" si="2"/>
        <v>313.12475999999998</v>
      </c>
      <c r="K13" s="141">
        <f t="shared" si="3"/>
        <v>344.43723599999998</v>
      </c>
      <c r="N13" s="14"/>
    </row>
    <row r="14" spans="1:14" x14ac:dyDescent="0.3">
      <c r="A14" s="128">
        <v>12</v>
      </c>
      <c r="B14" s="129" t="s">
        <v>95</v>
      </c>
      <c r="C14" s="130">
        <v>404</v>
      </c>
      <c r="D14" s="130" t="s">
        <v>79</v>
      </c>
      <c r="E14" s="130" t="s">
        <v>98</v>
      </c>
      <c r="F14" s="123">
        <v>25.21</v>
      </c>
      <c r="G14" s="123">
        <f t="shared" si="0"/>
        <v>271.36043999999998</v>
      </c>
      <c r="H14" s="123">
        <v>3.88</v>
      </c>
      <c r="I14" s="123">
        <f t="shared" si="1"/>
        <v>41.764319999999998</v>
      </c>
      <c r="J14" s="141">
        <f t="shared" si="2"/>
        <v>313.12475999999998</v>
      </c>
      <c r="K14" s="141">
        <f t="shared" si="3"/>
        <v>344.43723599999998</v>
      </c>
      <c r="N14" s="14"/>
    </row>
    <row r="15" spans="1:14" x14ac:dyDescent="0.3">
      <c r="A15" s="128">
        <v>13</v>
      </c>
      <c r="B15" s="129" t="s">
        <v>95</v>
      </c>
      <c r="C15" s="130">
        <v>502</v>
      </c>
      <c r="D15" s="130" t="s">
        <v>80</v>
      </c>
      <c r="E15" s="130" t="s">
        <v>98</v>
      </c>
      <c r="F15" s="123">
        <v>25.21</v>
      </c>
      <c r="G15" s="123">
        <f t="shared" si="0"/>
        <v>271.36043999999998</v>
      </c>
      <c r="H15" s="123">
        <v>3.88</v>
      </c>
      <c r="I15" s="123">
        <f t="shared" si="1"/>
        <v>41.764319999999998</v>
      </c>
      <c r="J15" s="141">
        <f t="shared" si="2"/>
        <v>313.12475999999998</v>
      </c>
      <c r="K15" s="141">
        <f t="shared" si="3"/>
        <v>344.43723599999998</v>
      </c>
      <c r="N15" s="14"/>
    </row>
    <row r="16" spans="1:14" x14ac:dyDescent="0.3">
      <c r="A16" s="128">
        <v>14</v>
      </c>
      <c r="B16" s="129" t="s">
        <v>95</v>
      </c>
      <c r="C16" s="130">
        <v>503</v>
      </c>
      <c r="D16" s="130" t="s">
        <v>80</v>
      </c>
      <c r="E16" s="130" t="s">
        <v>98</v>
      </c>
      <c r="F16" s="123">
        <v>25.21</v>
      </c>
      <c r="G16" s="123">
        <f t="shared" si="0"/>
        <v>271.36043999999998</v>
      </c>
      <c r="H16" s="123">
        <v>3.88</v>
      </c>
      <c r="I16" s="123">
        <f t="shared" si="1"/>
        <v>41.764319999999998</v>
      </c>
      <c r="J16" s="141">
        <f t="shared" si="2"/>
        <v>313.12475999999998</v>
      </c>
      <c r="K16" s="141">
        <f t="shared" si="3"/>
        <v>344.43723599999998</v>
      </c>
      <c r="N16" s="14"/>
    </row>
    <row r="17" spans="1:14" x14ac:dyDescent="0.3">
      <c r="A17" s="128">
        <v>15</v>
      </c>
      <c r="B17" s="129" t="s">
        <v>95</v>
      </c>
      <c r="C17" s="130">
        <v>504</v>
      </c>
      <c r="D17" s="130" t="s">
        <v>80</v>
      </c>
      <c r="E17" s="130" t="s">
        <v>98</v>
      </c>
      <c r="F17" s="123">
        <v>25.21</v>
      </c>
      <c r="G17" s="123">
        <f t="shared" si="0"/>
        <v>271.36043999999998</v>
      </c>
      <c r="H17" s="123">
        <v>3.88</v>
      </c>
      <c r="I17" s="123">
        <f t="shared" si="1"/>
        <v>41.764319999999998</v>
      </c>
      <c r="J17" s="141">
        <f t="shared" si="2"/>
        <v>313.12475999999998</v>
      </c>
      <c r="K17" s="141">
        <f t="shared" si="3"/>
        <v>344.43723599999998</v>
      </c>
      <c r="N17" s="14"/>
    </row>
    <row r="18" spans="1:14" x14ac:dyDescent="0.3">
      <c r="A18" s="128">
        <v>16</v>
      </c>
      <c r="B18" s="131" t="s">
        <v>95</v>
      </c>
      <c r="C18" s="130">
        <v>602</v>
      </c>
      <c r="D18" s="130" t="s">
        <v>57</v>
      </c>
      <c r="E18" s="130" t="s">
        <v>98</v>
      </c>
      <c r="F18" s="123">
        <v>25.21</v>
      </c>
      <c r="G18" s="123">
        <f t="shared" si="0"/>
        <v>271.36043999999998</v>
      </c>
      <c r="H18" s="123">
        <v>3.88</v>
      </c>
      <c r="I18" s="123">
        <f t="shared" si="1"/>
        <v>41.764319999999998</v>
      </c>
      <c r="J18" s="141">
        <f t="shared" si="2"/>
        <v>313.12475999999998</v>
      </c>
      <c r="K18" s="141">
        <f t="shared" si="3"/>
        <v>344.43723599999998</v>
      </c>
      <c r="N18" s="14"/>
    </row>
    <row r="19" spans="1:14" x14ac:dyDescent="0.3">
      <c r="A19" s="128">
        <v>17</v>
      </c>
      <c r="B19" s="131" t="s">
        <v>95</v>
      </c>
      <c r="C19" s="130">
        <v>604</v>
      </c>
      <c r="D19" s="130" t="s">
        <v>57</v>
      </c>
      <c r="E19" s="130" t="s">
        <v>98</v>
      </c>
      <c r="F19" s="123">
        <v>25.21</v>
      </c>
      <c r="G19" s="123">
        <f t="shared" si="0"/>
        <v>271.36043999999998</v>
      </c>
      <c r="H19" s="123">
        <v>3.88</v>
      </c>
      <c r="I19" s="123">
        <f t="shared" si="1"/>
        <v>41.764319999999998</v>
      </c>
      <c r="J19" s="141">
        <f t="shared" si="2"/>
        <v>313.12475999999998</v>
      </c>
      <c r="K19" s="141">
        <f t="shared" si="3"/>
        <v>344.43723599999998</v>
      </c>
      <c r="N19" s="14"/>
    </row>
    <row r="20" spans="1:14" x14ac:dyDescent="0.3">
      <c r="A20" s="128">
        <v>18</v>
      </c>
      <c r="B20" s="131" t="s">
        <v>95</v>
      </c>
      <c r="C20" s="130">
        <v>607</v>
      </c>
      <c r="D20" s="130" t="s">
        <v>57</v>
      </c>
      <c r="E20" s="130" t="s">
        <v>98</v>
      </c>
      <c r="F20" s="123">
        <v>25.21</v>
      </c>
      <c r="G20" s="123">
        <f t="shared" si="0"/>
        <v>271.36043999999998</v>
      </c>
      <c r="H20" s="123">
        <v>3.88</v>
      </c>
      <c r="I20" s="123">
        <f t="shared" si="1"/>
        <v>41.764319999999998</v>
      </c>
      <c r="J20" s="141">
        <f t="shared" si="2"/>
        <v>313.12475999999998</v>
      </c>
      <c r="K20" s="141">
        <f t="shared" si="3"/>
        <v>344.43723599999998</v>
      </c>
      <c r="N20" s="14"/>
    </row>
    <row r="21" spans="1:14" x14ac:dyDescent="0.3">
      <c r="A21" s="128">
        <v>19</v>
      </c>
      <c r="B21" s="136" t="s">
        <v>95</v>
      </c>
      <c r="C21" s="137">
        <v>705</v>
      </c>
      <c r="D21" s="137" t="s">
        <v>58</v>
      </c>
      <c r="E21" s="137" t="s">
        <v>98</v>
      </c>
      <c r="F21" s="123">
        <v>25.21</v>
      </c>
      <c r="G21" s="123">
        <f t="shared" si="0"/>
        <v>271.36043999999998</v>
      </c>
      <c r="H21" s="123">
        <v>3.88</v>
      </c>
      <c r="I21" s="123">
        <f t="shared" si="1"/>
        <v>41.764319999999998</v>
      </c>
      <c r="J21" s="141">
        <f t="shared" si="2"/>
        <v>313.12475999999998</v>
      </c>
      <c r="K21" s="141">
        <f t="shared" si="3"/>
        <v>344.43723599999998</v>
      </c>
      <c r="N21" s="14"/>
    </row>
    <row r="22" spans="1:14" x14ac:dyDescent="0.3">
      <c r="A22" s="164" t="s">
        <v>28</v>
      </c>
      <c r="B22" s="183"/>
      <c r="C22" s="183"/>
      <c r="D22" s="183"/>
      <c r="E22" s="165"/>
      <c r="F22" s="19">
        <f>SUM(F3:F21)</f>
        <v>485.12999999999988</v>
      </c>
      <c r="G22" s="19">
        <f t="shared" ref="G22:I22" si="4">SUM(G3:G21)</f>
        <v>5221.9393200000013</v>
      </c>
      <c r="H22" s="19">
        <f t="shared" si="4"/>
        <v>82.27</v>
      </c>
      <c r="I22" s="19">
        <f t="shared" si="4"/>
        <v>885.55427999999995</v>
      </c>
      <c r="J22" s="19">
        <f>SUM(J3:J21)</f>
        <v>6107.4935999999989</v>
      </c>
      <c r="K22" s="19">
        <f>SUM(K3:K21)</f>
        <v>6718.2429599999969</v>
      </c>
    </row>
    <row r="23" spans="1:14" x14ac:dyDescent="0.3">
      <c r="A23" s="4"/>
      <c r="B23" s="4"/>
      <c r="C23" s="4"/>
      <c r="D23" s="4"/>
      <c r="E23" s="4"/>
      <c r="F23" s="149"/>
      <c r="G23" s="149"/>
      <c r="H23" s="149"/>
      <c r="I23" s="149"/>
      <c r="J23" s="149"/>
      <c r="K23" s="149"/>
    </row>
    <row r="24" spans="1:14" x14ac:dyDescent="0.3">
      <c r="A24" s="4"/>
      <c r="B24" s="4"/>
      <c r="C24" s="4"/>
      <c r="D24" s="4"/>
      <c r="E24" s="4"/>
      <c r="F24" s="149"/>
      <c r="G24" s="149"/>
      <c r="H24" s="149"/>
      <c r="I24" s="149"/>
      <c r="J24" s="149"/>
      <c r="K24" s="149"/>
    </row>
    <row r="25" spans="1:14" x14ac:dyDescent="0.3">
      <c r="A25" s="4"/>
      <c r="B25" s="4"/>
      <c r="C25" s="4"/>
      <c r="D25" s="4"/>
      <c r="E25" s="4"/>
      <c r="F25" s="149"/>
      <c r="G25" s="149"/>
      <c r="H25" s="149"/>
      <c r="I25" s="149"/>
      <c r="J25" s="149"/>
      <c r="K25" s="149"/>
    </row>
    <row r="27" spans="1:14" x14ac:dyDescent="0.3">
      <c r="A27" s="176" t="s">
        <v>116</v>
      </c>
      <c r="B27" s="176"/>
      <c r="C27" s="176"/>
      <c r="D27" s="176"/>
      <c r="E27" s="176"/>
      <c r="F27" s="176"/>
      <c r="G27" s="176"/>
      <c r="H27" s="176"/>
      <c r="I27" s="176"/>
      <c r="J27" s="176"/>
      <c r="K27" s="176"/>
    </row>
    <row r="28" spans="1:14" ht="33" x14ac:dyDescent="0.3">
      <c r="A28" s="127" t="s">
        <v>89</v>
      </c>
      <c r="B28" s="127" t="s">
        <v>90</v>
      </c>
      <c r="C28" s="127" t="s">
        <v>91</v>
      </c>
      <c r="D28" s="127" t="s">
        <v>30</v>
      </c>
      <c r="E28" s="127" t="s">
        <v>47</v>
      </c>
      <c r="F28" s="127" t="s">
        <v>71</v>
      </c>
      <c r="G28" s="127" t="s">
        <v>72</v>
      </c>
      <c r="H28" s="127" t="s">
        <v>119</v>
      </c>
      <c r="I28" s="127" t="s">
        <v>112</v>
      </c>
      <c r="J28" s="127" t="s">
        <v>73</v>
      </c>
      <c r="K28" s="127" t="s">
        <v>74</v>
      </c>
      <c r="N28" s="14"/>
    </row>
    <row r="29" spans="1:14" x14ac:dyDescent="0.3">
      <c r="A29" s="128">
        <v>1</v>
      </c>
      <c r="B29" s="140" t="s">
        <v>100</v>
      </c>
      <c r="C29" s="130">
        <v>101</v>
      </c>
      <c r="D29" s="130" t="s">
        <v>76</v>
      </c>
      <c r="E29" s="130" t="s">
        <v>101</v>
      </c>
      <c r="F29" s="123">
        <v>22</v>
      </c>
      <c r="G29" s="123">
        <f t="shared" ref="G29:I39" si="5">F29*10.764</f>
        <v>236.80799999999999</v>
      </c>
      <c r="H29" s="123">
        <v>2.4700000000000002</v>
      </c>
      <c r="I29" s="123">
        <f t="shared" si="5"/>
        <v>26.58708</v>
      </c>
      <c r="J29" s="141">
        <f t="shared" ref="J29" si="6">G29+I29</f>
        <v>263.39508000000001</v>
      </c>
      <c r="K29" s="141">
        <f t="shared" ref="K29:K39" si="7">J29*1.1</f>
        <v>289.73458800000003</v>
      </c>
      <c r="N29" s="14"/>
    </row>
    <row r="30" spans="1:14" x14ac:dyDescent="0.3">
      <c r="A30" s="128">
        <v>2</v>
      </c>
      <c r="B30" s="140" t="s">
        <v>100</v>
      </c>
      <c r="C30" s="130">
        <v>102</v>
      </c>
      <c r="D30" s="130" t="s">
        <v>76</v>
      </c>
      <c r="E30" s="130" t="s">
        <v>101</v>
      </c>
      <c r="F30" s="123">
        <v>21.92</v>
      </c>
      <c r="G30" s="123">
        <f t="shared" si="5"/>
        <v>235.94687999999999</v>
      </c>
      <c r="H30" s="123">
        <v>2.4700000000000002</v>
      </c>
      <c r="I30" s="123">
        <f t="shared" ref="I30" si="8">H30*10.764</f>
        <v>26.58708</v>
      </c>
      <c r="J30" s="141">
        <f t="shared" ref="J30:J39" si="9">G30+I30</f>
        <v>262.53395999999998</v>
      </c>
      <c r="K30" s="141">
        <f t="shared" si="7"/>
        <v>288.78735599999999</v>
      </c>
      <c r="N30" s="14"/>
    </row>
    <row r="31" spans="1:14" x14ac:dyDescent="0.3">
      <c r="A31" s="128">
        <v>3</v>
      </c>
      <c r="B31" s="140" t="s">
        <v>100</v>
      </c>
      <c r="C31" s="130">
        <v>103</v>
      </c>
      <c r="D31" s="130" t="s">
        <v>76</v>
      </c>
      <c r="E31" s="130" t="s">
        <v>101</v>
      </c>
      <c r="F31" s="123">
        <v>22</v>
      </c>
      <c r="G31" s="123">
        <f t="shared" si="5"/>
        <v>236.80799999999999</v>
      </c>
      <c r="H31" s="123">
        <v>2.4700000000000002</v>
      </c>
      <c r="I31" s="123">
        <f t="shared" ref="I31" si="10">H31*10.764</f>
        <v>26.58708</v>
      </c>
      <c r="J31" s="141">
        <f t="shared" si="9"/>
        <v>263.39508000000001</v>
      </c>
      <c r="K31" s="141">
        <f t="shared" si="7"/>
        <v>289.73458800000003</v>
      </c>
      <c r="N31" s="14"/>
    </row>
    <row r="32" spans="1:14" x14ac:dyDescent="0.3">
      <c r="A32" s="128">
        <v>4</v>
      </c>
      <c r="B32" s="140" t="s">
        <v>100</v>
      </c>
      <c r="C32" s="130">
        <v>104</v>
      </c>
      <c r="D32" s="130" t="s">
        <v>76</v>
      </c>
      <c r="E32" s="130" t="s">
        <v>102</v>
      </c>
      <c r="F32" s="123">
        <v>25.21</v>
      </c>
      <c r="G32" s="123">
        <f t="shared" si="5"/>
        <v>271.36043999999998</v>
      </c>
      <c r="H32" s="123">
        <v>3.88</v>
      </c>
      <c r="I32" s="123">
        <f t="shared" ref="I32" si="11">H32*10.764</f>
        <v>41.764319999999998</v>
      </c>
      <c r="J32" s="141">
        <f t="shared" si="9"/>
        <v>313.12475999999998</v>
      </c>
      <c r="K32" s="141">
        <f t="shared" si="7"/>
        <v>344.43723599999998</v>
      </c>
      <c r="N32" s="14"/>
    </row>
    <row r="33" spans="1:14" x14ac:dyDescent="0.3">
      <c r="A33" s="128">
        <v>5</v>
      </c>
      <c r="B33" s="140" t="s">
        <v>100</v>
      </c>
      <c r="C33" s="130">
        <v>105</v>
      </c>
      <c r="D33" s="130" t="s">
        <v>76</v>
      </c>
      <c r="E33" s="130" t="s">
        <v>102</v>
      </c>
      <c r="F33" s="123">
        <v>25.21</v>
      </c>
      <c r="G33" s="123">
        <f t="shared" si="5"/>
        <v>271.36043999999998</v>
      </c>
      <c r="H33" s="123">
        <v>3.88</v>
      </c>
      <c r="I33" s="123">
        <f t="shared" ref="I33" si="12">H33*10.764</f>
        <v>41.764319999999998</v>
      </c>
      <c r="J33" s="141">
        <f t="shared" si="9"/>
        <v>313.12475999999998</v>
      </c>
      <c r="K33" s="141">
        <f t="shared" si="7"/>
        <v>344.43723599999998</v>
      </c>
      <c r="N33" s="14"/>
    </row>
    <row r="34" spans="1:14" x14ac:dyDescent="0.3">
      <c r="A34" s="128">
        <v>6</v>
      </c>
      <c r="B34" s="140" t="s">
        <v>100</v>
      </c>
      <c r="C34" s="130">
        <v>201</v>
      </c>
      <c r="D34" s="130" t="s">
        <v>77</v>
      </c>
      <c r="E34" s="130" t="s">
        <v>102</v>
      </c>
      <c r="F34" s="123">
        <v>22</v>
      </c>
      <c r="G34" s="123">
        <f t="shared" si="5"/>
        <v>236.80799999999999</v>
      </c>
      <c r="H34" s="123">
        <v>2.4700000000000002</v>
      </c>
      <c r="I34" s="123">
        <f t="shared" ref="I34" si="13">H34*10.764</f>
        <v>26.58708</v>
      </c>
      <c r="J34" s="141">
        <f t="shared" si="9"/>
        <v>263.39508000000001</v>
      </c>
      <c r="K34" s="141">
        <f t="shared" si="7"/>
        <v>289.73458800000003</v>
      </c>
      <c r="N34" s="14"/>
    </row>
    <row r="35" spans="1:14" x14ac:dyDescent="0.3">
      <c r="A35" s="128">
        <v>7</v>
      </c>
      <c r="B35" s="140" t="s">
        <v>100</v>
      </c>
      <c r="C35" s="130">
        <v>204</v>
      </c>
      <c r="D35" s="130" t="s">
        <v>77</v>
      </c>
      <c r="E35" s="130" t="s">
        <v>102</v>
      </c>
      <c r="F35" s="123">
        <v>25.21</v>
      </c>
      <c r="G35" s="123">
        <f t="shared" si="5"/>
        <v>271.36043999999998</v>
      </c>
      <c r="H35" s="123">
        <v>3.88</v>
      </c>
      <c r="I35" s="123">
        <f t="shared" ref="I35" si="14">H35*10.764</f>
        <v>41.764319999999998</v>
      </c>
      <c r="J35" s="141">
        <f t="shared" si="9"/>
        <v>313.12475999999998</v>
      </c>
      <c r="K35" s="141">
        <f t="shared" si="7"/>
        <v>344.43723599999998</v>
      </c>
      <c r="N35" s="14"/>
    </row>
    <row r="36" spans="1:14" x14ac:dyDescent="0.3">
      <c r="A36" s="128">
        <v>8</v>
      </c>
      <c r="B36" s="140" t="s">
        <v>100</v>
      </c>
      <c r="C36" s="130">
        <v>205</v>
      </c>
      <c r="D36" s="130" t="s">
        <v>77</v>
      </c>
      <c r="E36" s="130" t="s">
        <v>102</v>
      </c>
      <c r="F36" s="123">
        <v>25.21</v>
      </c>
      <c r="G36" s="123">
        <f t="shared" si="5"/>
        <v>271.36043999999998</v>
      </c>
      <c r="H36" s="123">
        <v>3.88</v>
      </c>
      <c r="I36" s="123">
        <f t="shared" ref="I36" si="15">H36*10.764</f>
        <v>41.764319999999998</v>
      </c>
      <c r="J36" s="141">
        <f t="shared" si="9"/>
        <v>313.12475999999998</v>
      </c>
      <c r="K36" s="141">
        <f t="shared" si="7"/>
        <v>344.43723599999998</v>
      </c>
      <c r="N36" s="14"/>
    </row>
    <row r="37" spans="1:14" x14ac:dyDescent="0.3">
      <c r="A37" s="128">
        <v>9</v>
      </c>
      <c r="B37" s="140" t="s">
        <v>100</v>
      </c>
      <c r="C37" s="130">
        <v>305</v>
      </c>
      <c r="D37" s="130" t="s">
        <v>78</v>
      </c>
      <c r="E37" s="130" t="s">
        <v>102</v>
      </c>
      <c r="F37" s="123">
        <v>25.21</v>
      </c>
      <c r="G37" s="123">
        <f t="shared" si="5"/>
        <v>271.36043999999998</v>
      </c>
      <c r="H37" s="123">
        <v>3.88</v>
      </c>
      <c r="I37" s="123">
        <f t="shared" ref="I37" si="16">H37*10.764</f>
        <v>41.764319999999998</v>
      </c>
      <c r="J37" s="141">
        <f t="shared" si="9"/>
        <v>313.12475999999998</v>
      </c>
      <c r="K37" s="141">
        <f t="shared" si="7"/>
        <v>344.43723599999998</v>
      </c>
      <c r="N37" s="14"/>
    </row>
    <row r="38" spans="1:14" x14ac:dyDescent="0.3">
      <c r="A38" s="128">
        <v>10</v>
      </c>
      <c r="B38" s="140" t="s">
        <v>100</v>
      </c>
      <c r="C38" s="130">
        <v>703</v>
      </c>
      <c r="D38" s="130" t="s">
        <v>58</v>
      </c>
      <c r="E38" s="130" t="s">
        <v>102</v>
      </c>
      <c r="F38" s="123">
        <v>22</v>
      </c>
      <c r="G38" s="123">
        <f t="shared" si="5"/>
        <v>236.80799999999999</v>
      </c>
      <c r="H38" s="123">
        <v>2.4700000000000002</v>
      </c>
      <c r="I38" s="123">
        <f t="shared" ref="I38" si="17">H38*10.764</f>
        <v>26.58708</v>
      </c>
      <c r="J38" s="141">
        <f t="shared" si="9"/>
        <v>263.39508000000001</v>
      </c>
      <c r="K38" s="141">
        <f t="shared" si="7"/>
        <v>289.73458800000003</v>
      </c>
      <c r="N38" s="14"/>
    </row>
    <row r="39" spans="1:14" x14ac:dyDescent="0.3">
      <c r="A39" s="128">
        <v>11</v>
      </c>
      <c r="B39" s="140" t="s">
        <v>100</v>
      </c>
      <c r="C39" s="130">
        <v>704</v>
      </c>
      <c r="D39" s="130" t="s">
        <v>58</v>
      </c>
      <c r="E39" s="130" t="s">
        <v>102</v>
      </c>
      <c r="F39" s="123">
        <v>25.21</v>
      </c>
      <c r="G39" s="123">
        <f t="shared" si="5"/>
        <v>271.36043999999998</v>
      </c>
      <c r="H39" s="123">
        <v>3.88</v>
      </c>
      <c r="I39" s="123">
        <f t="shared" ref="I39" si="18">H39*10.764</f>
        <v>41.764319999999998</v>
      </c>
      <c r="J39" s="141">
        <f t="shared" si="9"/>
        <v>313.12475999999998</v>
      </c>
      <c r="K39" s="141">
        <f t="shared" si="7"/>
        <v>344.43723599999998</v>
      </c>
      <c r="N39" s="14"/>
    </row>
    <row r="40" spans="1:14" x14ac:dyDescent="0.3">
      <c r="A40" s="164" t="s">
        <v>28</v>
      </c>
      <c r="B40" s="183"/>
      <c r="C40" s="183"/>
      <c r="D40" s="183"/>
      <c r="E40" s="165"/>
      <c r="F40" s="19">
        <f>SUM(F29:F39)</f>
        <v>261.18</v>
      </c>
      <c r="G40" s="19">
        <f t="shared" ref="G40:K40" si="19">SUM(G29:G39)</f>
        <v>2811.3415199999995</v>
      </c>
      <c r="H40" s="19">
        <f t="shared" si="19"/>
        <v>35.629999999999995</v>
      </c>
      <c r="I40" s="19">
        <f t="shared" si="19"/>
        <v>383.52132</v>
      </c>
      <c r="J40" s="19">
        <f t="shared" si="19"/>
        <v>3194.8628400000002</v>
      </c>
      <c r="K40" s="19">
        <f t="shared" si="19"/>
        <v>3514.3491239999994</v>
      </c>
      <c r="N40" s="14"/>
    </row>
    <row r="41" spans="1:14" x14ac:dyDescent="0.3">
      <c r="A41" s="150"/>
      <c r="B41" s="151"/>
      <c r="C41" s="152"/>
      <c r="D41" s="152"/>
      <c r="E41" s="152"/>
      <c r="F41" s="153"/>
      <c r="G41" s="153"/>
      <c r="H41" s="153"/>
      <c r="I41" s="154"/>
      <c r="J41" s="155"/>
      <c r="K41" s="155"/>
      <c r="N41" s="14"/>
    </row>
    <row r="42" spans="1:14" x14ac:dyDescent="0.3">
      <c r="A42" s="150"/>
      <c r="B42" s="151"/>
      <c r="C42" s="152"/>
      <c r="D42" s="152"/>
      <c r="E42" s="152"/>
      <c r="F42" s="153"/>
      <c r="G42" s="153"/>
      <c r="H42" s="153"/>
      <c r="I42" s="154"/>
      <c r="J42" s="155"/>
      <c r="K42" s="155"/>
      <c r="N42" s="14"/>
    </row>
    <row r="43" spans="1:14" x14ac:dyDescent="0.3">
      <c r="N43" s="14"/>
    </row>
    <row r="44" spans="1:14" x14ac:dyDescent="0.3">
      <c r="A44" s="176" t="s">
        <v>113</v>
      </c>
      <c r="B44" s="176"/>
      <c r="C44" s="176"/>
      <c r="D44" s="176"/>
      <c r="E44" s="176"/>
      <c r="F44" s="176"/>
      <c r="G44" s="176"/>
      <c r="H44" s="176"/>
      <c r="I44" s="176"/>
      <c r="J44" s="176"/>
      <c r="K44" s="176"/>
    </row>
    <row r="45" spans="1:14" ht="33" x14ac:dyDescent="0.3">
      <c r="A45" s="127" t="s">
        <v>89</v>
      </c>
      <c r="B45" s="127" t="s">
        <v>90</v>
      </c>
      <c r="C45" s="127" t="s">
        <v>91</v>
      </c>
      <c r="D45" s="127" t="s">
        <v>30</v>
      </c>
      <c r="E45" s="127" t="s">
        <v>47</v>
      </c>
      <c r="F45" s="127" t="s">
        <v>71</v>
      </c>
      <c r="G45" s="127" t="s">
        <v>72</v>
      </c>
      <c r="H45" s="127" t="s">
        <v>119</v>
      </c>
      <c r="I45" s="127" t="s">
        <v>112</v>
      </c>
      <c r="J45" s="127" t="s">
        <v>73</v>
      </c>
      <c r="K45" s="127" t="s">
        <v>74</v>
      </c>
    </row>
    <row r="46" spans="1:14" x14ac:dyDescent="0.3">
      <c r="A46" s="128">
        <v>1</v>
      </c>
      <c r="B46" s="129" t="s">
        <v>95</v>
      </c>
      <c r="C46" s="130">
        <v>1</v>
      </c>
      <c r="D46" s="130" t="s">
        <v>59</v>
      </c>
      <c r="E46" s="130" t="s">
        <v>96</v>
      </c>
      <c r="F46" s="123">
        <v>16.82</v>
      </c>
      <c r="G46" s="123">
        <f>F46*10.764</f>
        <v>181.05047999999999</v>
      </c>
      <c r="H46" s="123">
        <v>0</v>
      </c>
      <c r="I46" s="123">
        <f>H46*10.764</f>
        <v>0</v>
      </c>
      <c r="J46" s="141">
        <f>G46+I46</f>
        <v>181.05047999999999</v>
      </c>
      <c r="K46" s="141">
        <f>J46*1.1</f>
        <v>199.155528</v>
      </c>
    </row>
    <row r="47" spans="1:14" x14ac:dyDescent="0.3">
      <c r="A47" s="128">
        <v>2</v>
      </c>
      <c r="B47" s="129" t="s">
        <v>95</v>
      </c>
      <c r="C47" s="130">
        <v>2</v>
      </c>
      <c r="D47" s="130" t="s">
        <v>59</v>
      </c>
      <c r="E47" s="130" t="s">
        <v>96</v>
      </c>
      <c r="F47" s="123">
        <v>14.95</v>
      </c>
      <c r="G47" s="123">
        <f t="shared" ref="G47:G48" si="20">F47*10.764</f>
        <v>160.92179999999999</v>
      </c>
      <c r="H47" s="123">
        <v>0</v>
      </c>
      <c r="I47" s="123">
        <f t="shared" ref="I47:I48" si="21">H47*10.764</f>
        <v>0</v>
      </c>
      <c r="J47" s="141">
        <f t="shared" ref="J47:J48" si="22">G47+I47</f>
        <v>160.92179999999999</v>
      </c>
      <c r="K47" s="141">
        <f>J47*1.1</f>
        <v>177.01398</v>
      </c>
    </row>
    <row r="48" spans="1:14" x14ac:dyDescent="0.3">
      <c r="A48" s="128">
        <v>3</v>
      </c>
      <c r="B48" s="129" t="s">
        <v>95</v>
      </c>
      <c r="C48" s="130">
        <v>3</v>
      </c>
      <c r="D48" s="130" t="s">
        <v>59</v>
      </c>
      <c r="E48" s="130" t="s">
        <v>96</v>
      </c>
      <c r="F48" s="123">
        <v>16.13</v>
      </c>
      <c r="G48" s="123">
        <f t="shared" si="20"/>
        <v>173.62331999999998</v>
      </c>
      <c r="H48" s="123">
        <v>0</v>
      </c>
      <c r="I48" s="123">
        <f t="shared" si="21"/>
        <v>0</v>
      </c>
      <c r="J48" s="141">
        <f t="shared" si="22"/>
        <v>173.62331999999998</v>
      </c>
      <c r="K48" s="141">
        <f>J48*1.1</f>
        <v>190.98565199999999</v>
      </c>
    </row>
    <row r="49" spans="1:11" x14ac:dyDescent="0.3">
      <c r="A49" s="164" t="s">
        <v>28</v>
      </c>
      <c r="B49" s="183"/>
      <c r="C49" s="183"/>
      <c r="D49" s="183"/>
      <c r="E49" s="165"/>
      <c r="F49" s="19">
        <f>SUM(F46:F48)</f>
        <v>47.9</v>
      </c>
      <c r="G49" s="19">
        <f t="shared" ref="G49:K49" si="23">SUM(G46:G48)</f>
        <v>515.59559999999988</v>
      </c>
      <c r="H49" s="19">
        <f t="shared" si="23"/>
        <v>0</v>
      </c>
      <c r="I49" s="19">
        <f t="shared" si="23"/>
        <v>0</v>
      </c>
      <c r="J49" s="19">
        <f t="shared" si="23"/>
        <v>515.59559999999988</v>
      </c>
      <c r="K49" s="19">
        <f t="shared" si="23"/>
        <v>567.15516000000002</v>
      </c>
    </row>
  </sheetData>
  <mergeCells count="6">
    <mergeCell ref="A44:K44"/>
    <mergeCell ref="A40:E40"/>
    <mergeCell ref="A49:E49"/>
    <mergeCell ref="A1:K1"/>
    <mergeCell ref="A22:E22"/>
    <mergeCell ref="A27:K2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000"/>
  <sheetViews>
    <sheetView workbookViewId="0"/>
  </sheetViews>
  <sheetFormatPr defaultColWidth="12.625" defaultRowHeight="15" customHeight="1" x14ac:dyDescent="0.2"/>
  <cols>
    <col min="1" max="2" width="7.625" customWidth="1"/>
    <col min="3" max="3" width="10" customWidth="1"/>
    <col min="4" max="4" width="10.875" customWidth="1"/>
    <col min="5" max="5" width="11.5" customWidth="1"/>
    <col min="6" max="26" width="7.625" customWidth="1"/>
  </cols>
  <sheetData>
    <row r="1" spans="1:13" x14ac:dyDescent="0.25">
      <c r="A1" s="9" t="s">
        <v>30</v>
      </c>
      <c r="B1" s="9" t="s">
        <v>29</v>
      </c>
      <c r="C1" s="9" t="s">
        <v>31</v>
      </c>
      <c r="D1" s="9" t="s">
        <v>32</v>
      </c>
      <c r="E1" s="9" t="s">
        <v>33</v>
      </c>
      <c r="F1" s="9" t="s">
        <v>34</v>
      </c>
    </row>
    <row r="2" spans="1:13" x14ac:dyDescent="0.25">
      <c r="A2" s="9">
        <v>1</v>
      </c>
      <c r="B2" s="9">
        <v>1</v>
      </c>
      <c r="C2" s="9">
        <v>52.05</v>
      </c>
      <c r="D2" s="9">
        <f t="shared" ref="D2:D31" si="0">11.23/2</f>
        <v>5.6150000000000002</v>
      </c>
      <c r="E2" s="9">
        <f t="shared" ref="E2:E39" si="1">2.4*0.6*4</f>
        <v>5.76</v>
      </c>
      <c r="I2" s="9">
        <f t="shared" ref="I2:K2" si="2">C2*10.764</f>
        <v>560.26619999999991</v>
      </c>
      <c r="J2" s="9">
        <f t="shared" si="2"/>
        <v>60.439859999999996</v>
      </c>
      <c r="K2" s="9">
        <f t="shared" si="2"/>
        <v>62.000639999999997</v>
      </c>
      <c r="M2" s="9">
        <f t="shared" ref="M2:M6" si="3">I2+J2+K2</f>
        <v>682.70669999999984</v>
      </c>
    </row>
    <row r="3" spans="1:13" x14ac:dyDescent="0.25">
      <c r="B3" s="9">
        <v>2</v>
      </c>
      <c r="C3" s="9">
        <v>52.05</v>
      </c>
      <c r="D3" s="9">
        <f t="shared" si="0"/>
        <v>5.6150000000000002</v>
      </c>
      <c r="E3" s="9">
        <f t="shared" si="1"/>
        <v>5.76</v>
      </c>
      <c r="I3" s="9">
        <f t="shared" ref="I3:K3" si="4">C3*10.764</f>
        <v>560.26619999999991</v>
      </c>
      <c r="J3" s="9">
        <f t="shared" si="4"/>
        <v>60.439859999999996</v>
      </c>
      <c r="K3" s="9">
        <f t="shared" si="4"/>
        <v>62.000639999999997</v>
      </c>
      <c r="M3" s="9">
        <f t="shared" si="3"/>
        <v>682.70669999999984</v>
      </c>
    </row>
    <row r="4" spans="1:13" x14ac:dyDescent="0.25">
      <c r="A4" s="9">
        <v>2</v>
      </c>
      <c r="B4" s="9">
        <v>1</v>
      </c>
      <c r="C4" s="9">
        <v>52.05</v>
      </c>
      <c r="D4" s="9">
        <f t="shared" si="0"/>
        <v>5.6150000000000002</v>
      </c>
      <c r="E4" s="9">
        <f t="shared" si="1"/>
        <v>5.76</v>
      </c>
      <c r="I4" s="9">
        <f t="shared" ref="I4:K4" si="5">C4*10.764</f>
        <v>560.26619999999991</v>
      </c>
      <c r="J4" s="9">
        <f t="shared" si="5"/>
        <v>60.439859999999996</v>
      </c>
      <c r="K4" s="9">
        <f t="shared" si="5"/>
        <v>62.000639999999997</v>
      </c>
      <c r="M4" s="9">
        <f t="shared" si="3"/>
        <v>682.70669999999984</v>
      </c>
    </row>
    <row r="5" spans="1:13" x14ac:dyDescent="0.25">
      <c r="B5" s="9">
        <v>2</v>
      </c>
      <c r="C5" s="9">
        <v>52.05</v>
      </c>
      <c r="D5" s="9">
        <f t="shared" si="0"/>
        <v>5.6150000000000002</v>
      </c>
      <c r="E5" s="9">
        <f t="shared" si="1"/>
        <v>5.76</v>
      </c>
      <c r="I5" s="9">
        <f t="shared" ref="I5:K5" si="6">C5*10.764</f>
        <v>560.26619999999991</v>
      </c>
      <c r="J5" s="9">
        <f t="shared" si="6"/>
        <v>60.439859999999996</v>
      </c>
      <c r="K5" s="9">
        <f t="shared" si="6"/>
        <v>62.000639999999997</v>
      </c>
      <c r="M5" s="9">
        <f t="shared" si="3"/>
        <v>682.70669999999984</v>
      </c>
    </row>
    <row r="6" spans="1:13" x14ac:dyDescent="0.25">
      <c r="B6" s="9">
        <v>3</v>
      </c>
      <c r="C6" s="9">
        <v>52.05</v>
      </c>
      <c r="D6" s="9">
        <f t="shared" si="0"/>
        <v>5.6150000000000002</v>
      </c>
      <c r="E6" s="9">
        <f t="shared" si="1"/>
        <v>5.76</v>
      </c>
      <c r="I6" s="9">
        <f t="shared" ref="I6:K6" si="7">C6*10.764</f>
        <v>560.26619999999991</v>
      </c>
      <c r="J6" s="9">
        <f t="shared" si="7"/>
        <v>60.439859999999996</v>
      </c>
      <c r="K6" s="9">
        <f t="shared" si="7"/>
        <v>62.000639999999997</v>
      </c>
      <c r="M6" s="9">
        <f t="shared" si="3"/>
        <v>682.70669999999984</v>
      </c>
    </row>
    <row r="7" spans="1:13" x14ac:dyDescent="0.25">
      <c r="B7" s="9">
        <v>4</v>
      </c>
      <c r="C7" s="9">
        <v>52.05</v>
      </c>
      <c r="D7" s="9">
        <f t="shared" si="0"/>
        <v>5.6150000000000002</v>
      </c>
      <c r="E7" s="9">
        <f t="shared" si="1"/>
        <v>5.76</v>
      </c>
      <c r="F7" s="9">
        <f>3.35*1.45</f>
        <v>4.8574999999999999</v>
      </c>
      <c r="I7" s="9">
        <f t="shared" ref="I7:L7" si="8">C7*10.764</f>
        <v>560.26619999999991</v>
      </c>
      <c r="J7" s="9">
        <f t="shared" si="8"/>
        <v>60.439859999999996</v>
      </c>
      <c r="K7" s="9">
        <f t="shared" si="8"/>
        <v>62.000639999999997</v>
      </c>
      <c r="L7" s="9">
        <f t="shared" si="8"/>
        <v>52.286129999999993</v>
      </c>
      <c r="M7" s="9">
        <f>I7+J7+K7+L7</f>
        <v>734.9928299999998</v>
      </c>
    </row>
    <row r="8" spans="1:13" x14ac:dyDescent="0.25">
      <c r="A8" s="9">
        <v>3</v>
      </c>
      <c r="B8" s="9">
        <v>1</v>
      </c>
      <c r="C8" s="9">
        <v>52.05</v>
      </c>
      <c r="D8" s="9">
        <f t="shared" si="0"/>
        <v>5.6150000000000002</v>
      </c>
      <c r="E8" s="9">
        <f t="shared" si="1"/>
        <v>5.76</v>
      </c>
      <c r="I8" s="9">
        <f t="shared" ref="I8:K8" si="9">C8*10.764</f>
        <v>560.26619999999991</v>
      </c>
      <c r="J8" s="9">
        <f t="shared" si="9"/>
        <v>60.439859999999996</v>
      </c>
      <c r="K8" s="9">
        <f t="shared" si="9"/>
        <v>62.000639999999997</v>
      </c>
      <c r="M8" s="9">
        <f t="shared" ref="M8:M55" si="10">I8+J8+K8</f>
        <v>682.70669999999984</v>
      </c>
    </row>
    <row r="9" spans="1:13" x14ac:dyDescent="0.25">
      <c r="B9" s="9">
        <v>2</v>
      </c>
      <c r="C9" s="9">
        <v>52.05</v>
      </c>
      <c r="D9" s="9">
        <f t="shared" si="0"/>
        <v>5.6150000000000002</v>
      </c>
      <c r="E9" s="9">
        <f t="shared" si="1"/>
        <v>5.76</v>
      </c>
      <c r="I9" s="9">
        <f t="shared" ref="I9:K9" si="11">C9*10.764</f>
        <v>560.26619999999991</v>
      </c>
      <c r="J9" s="9">
        <f t="shared" si="11"/>
        <v>60.439859999999996</v>
      </c>
      <c r="K9" s="9">
        <f t="shared" si="11"/>
        <v>62.000639999999997</v>
      </c>
      <c r="M9" s="9">
        <f t="shared" si="10"/>
        <v>682.70669999999984</v>
      </c>
    </row>
    <row r="10" spans="1:13" x14ac:dyDescent="0.25">
      <c r="B10" s="9">
        <v>3</v>
      </c>
      <c r="C10" s="9">
        <v>52.05</v>
      </c>
      <c r="D10" s="9">
        <f t="shared" si="0"/>
        <v>5.6150000000000002</v>
      </c>
      <c r="E10" s="9">
        <f t="shared" si="1"/>
        <v>5.76</v>
      </c>
      <c r="I10" s="9">
        <f t="shared" ref="I10:K10" si="12">C10*10.764</f>
        <v>560.26619999999991</v>
      </c>
      <c r="J10" s="9">
        <f t="shared" si="12"/>
        <v>60.439859999999996</v>
      </c>
      <c r="K10" s="9">
        <f t="shared" si="12"/>
        <v>62.000639999999997</v>
      </c>
      <c r="M10" s="9">
        <f t="shared" si="10"/>
        <v>682.70669999999984</v>
      </c>
    </row>
    <row r="11" spans="1:13" x14ac:dyDescent="0.25">
      <c r="B11" s="9">
        <v>4</v>
      </c>
      <c r="C11" s="9">
        <v>52.05</v>
      </c>
      <c r="D11" s="9">
        <f t="shared" si="0"/>
        <v>5.6150000000000002</v>
      </c>
      <c r="E11" s="9">
        <f t="shared" si="1"/>
        <v>5.76</v>
      </c>
      <c r="I11" s="9">
        <f t="shared" ref="I11:K11" si="13">C11*10.764</f>
        <v>560.26619999999991</v>
      </c>
      <c r="J11" s="9">
        <f t="shared" si="13"/>
        <v>60.439859999999996</v>
      </c>
      <c r="K11" s="9">
        <f t="shared" si="13"/>
        <v>62.000639999999997</v>
      </c>
      <c r="M11" s="9">
        <f t="shared" si="10"/>
        <v>682.70669999999984</v>
      </c>
    </row>
    <row r="12" spans="1:13" x14ac:dyDescent="0.25">
      <c r="A12" s="9">
        <v>4</v>
      </c>
      <c r="B12" s="9">
        <v>1</v>
      </c>
      <c r="C12" s="9">
        <v>52.05</v>
      </c>
      <c r="D12" s="9">
        <f t="shared" si="0"/>
        <v>5.6150000000000002</v>
      </c>
      <c r="E12" s="9">
        <f t="shared" si="1"/>
        <v>5.76</v>
      </c>
      <c r="I12" s="9">
        <f t="shared" ref="I12:K12" si="14">C12*10.764</f>
        <v>560.26619999999991</v>
      </c>
      <c r="J12" s="9">
        <f t="shared" si="14"/>
        <v>60.439859999999996</v>
      </c>
      <c r="K12" s="9">
        <f t="shared" si="14"/>
        <v>62.000639999999997</v>
      </c>
      <c r="M12" s="9">
        <f t="shared" si="10"/>
        <v>682.70669999999984</v>
      </c>
    </row>
    <row r="13" spans="1:13" x14ac:dyDescent="0.25">
      <c r="B13" s="9">
        <v>2</v>
      </c>
      <c r="C13" s="9">
        <v>52.05</v>
      </c>
      <c r="D13" s="9">
        <f t="shared" si="0"/>
        <v>5.6150000000000002</v>
      </c>
      <c r="E13" s="9">
        <f t="shared" si="1"/>
        <v>5.76</v>
      </c>
      <c r="I13" s="9">
        <f t="shared" ref="I13:K13" si="15">C13*10.764</f>
        <v>560.26619999999991</v>
      </c>
      <c r="J13" s="9">
        <f t="shared" si="15"/>
        <v>60.439859999999996</v>
      </c>
      <c r="K13" s="9">
        <f t="shared" si="15"/>
        <v>62.000639999999997</v>
      </c>
      <c r="M13" s="9">
        <f t="shared" si="10"/>
        <v>682.70669999999984</v>
      </c>
    </row>
    <row r="14" spans="1:13" x14ac:dyDescent="0.25">
      <c r="B14" s="9">
        <v>3</v>
      </c>
      <c r="C14" s="9">
        <v>52.05</v>
      </c>
      <c r="D14" s="9">
        <f t="shared" si="0"/>
        <v>5.6150000000000002</v>
      </c>
      <c r="E14" s="9">
        <f t="shared" si="1"/>
        <v>5.76</v>
      </c>
      <c r="I14" s="9">
        <f t="shared" ref="I14:K14" si="16">C14*10.764</f>
        <v>560.26619999999991</v>
      </c>
      <c r="J14" s="9">
        <f t="shared" si="16"/>
        <v>60.439859999999996</v>
      </c>
      <c r="K14" s="9">
        <f t="shared" si="16"/>
        <v>62.000639999999997</v>
      </c>
      <c r="M14" s="9">
        <f t="shared" si="10"/>
        <v>682.70669999999984</v>
      </c>
    </row>
    <row r="15" spans="1:13" x14ac:dyDescent="0.25">
      <c r="B15" s="9">
        <v>4</v>
      </c>
      <c r="C15" s="9">
        <v>52.05</v>
      </c>
      <c r="D15" s="9">
        <f t="shared" si="0"/>
        <v>5.6150000000000002</v>
      </c>
      <c r="E15" s="9">
        <f t="shared" si="1"/>
        <v>5.76</v>
      </c>
      <c r="I15" s="9">
        <f t="shared" ref="I15:K15" si="17">C15*10.764</f>
        <v>560.26619999999991</v>
      </c>
      <c r="J15" s="9">
        <f t="shared" si="17"/>
        <v>60.439859999999996</v>
      </c>
      <c r="K15" s="9">
        <f t="shared" si="17"/>
        <v>62.000639999999997</v>
      </c>
      <c r="M15" s="9">
        <f t="shared" si="10"/>
        <v>682.70669999999984</v>
      </c>
    </row>
    <row r="16" spans="1:13" x14ac:dyDescent="0.25">
      <c r="A16" s="9">
        <v>5</v>
      </c>
      <c r="B16" s="9">
        <v>1</v>
      </c>
      <c r="C16" s="9">
        <v>52.05</v>
      </c>
      <c r="D16" s="9">
        <f t="shared" si="0"/>
        <v>5.6150000000000002</v>
      </c>
      <c r="E16" s="9">
        <f t="shared" si="1"/>
        <v>5.76</v>
      </c>
      <c r="I16" s="9">
        <f t="shared" ref="I16:K16" si="18">C16*10.764</f>
        <v>560.26619999999991</v>
      </c>
      <c r="J16" s="9">
        <f t="shared" si="18"/>
        <v>60.439859999999996</v>
      </c>
      <c r="K16" s="9">
        <f t="shared" si="18"/>
        <v>62.000639999999997</v>
      </c>
      <c r="M16" s="9">
        <f t="shared" si="10"/>
        <v>682.70669999999984</v>
      </c>
    </row>
    <row r="17" spans="1:13" x14ac:dyDescent="0.25">
      <c r="B17" s="9">
        <v>2</v>
      </c>
      <c r="C17" s="9">
        <v>52.05</v>
      </c>
      <c r="D17" s="9">
        <f t="shared" si="0"/>
        <v>5.6150000000000002</v>
      </c>
      <c r="E17" s="9">
        <f t="shared" si="1"/>
        <v>5.76</v>
      </c>
      <c r="I17" s="9">
        <f t="shared" ref="I17:K17" si="19">C17*10.764</f>
        <v>560.26619999999991</v>
      </c>
      <c r="J17" s="9">
        <f t="shared" si="19"/>
        <v>60.439859999999996</v>
      </c>
      <c r="K17" s="9">
        <f t="shared" si="19"/>
        <v>62.000639999999997</v>
      </c>
      <c r="M17" s="9">
        <f t="shared" si="10"/>
        <v>682.70669999999984</v>
      </c>
    </row>
    <row r="18" spans="1:13" x14ac:dyDescent="0.25">
      <c r="B18" s="9">
        <v>3</v>
      </c>
      <c r="C18" s="9">
        <v>52.05</v>
      </c>
      <c r="D18" s="9">
        <f t="shared" si="0"/>
        <v>5.6150000000000002</v>
      </c>
      <c r="E18" s="9">
        <f t="shared" si="1"/>
        <v>5.76</v>
      </c>
      <c r="I18" s="9">
        <f t="shared" ref="I18:K18" si="20">C18*10.764</f>
        <v>560.26619999999991</v>
      </c>
      <c r="J18" s="9">
        <f t="shared" si="20"/>
        <v>60.439859999999996</v>
      </c>
      <c r="K18" s="9">
        <f t="shared" si="20"/>
        <v>62.000639999999997</v>
      </c>
      <c r="M18" s="9">
        <f t="shared" si="10"/>
        <v>682.70669999999984</v>
      </c>
    </row>
    <row r="19" spans="1:13" x14ac:dyDescent="0.25">
      <c r="B19" s="9">
        <v>4</v>
      </c>
      <c r="C19" s="9">
        <v>52.05</v>
      </c>
      <c r="D19" s="9">
        <f t="shared" si="0"/>
        <v>5.6150000000000002</v>
      </c>
      <c r="E19" s="9">
        <f t="shared" si="1"/>
        <v>5.76</v>
      </c>
      <c r="I19" s="9">
        <f t="shared" ref="I19:K19" si="21">C19*10.764</f>
        <v>560.26619999999991</v>
      </c>
      <c r="J19" s="9">
        <f t="shared" si="21"/>
        <v>60.439859999999996</v>
      </c>
      <c r="K19" s="9">
        <f t="shared" si="21"/>
        <v>62.000639999999997</v>
      </c>
      <c r="M19" s="9">
        <f t="shared" si="10"/>
        <v>682.70669999999984</v>
      </c>
    </row>
    <row r="20" spans="1:13" x14ac:dyDescent="0.25">
      <c r="A20" s="9">
        <v>6</v>
      </c>
      <c r="B20" s="9">
        <v>1</v>
      </c>
      <c r="C20" s="9">
        <v>52.05</v>
      </c>
      <c r="D20" s="9">
        <f t="shared" si="0"/>
        <v>5.6150000000000002</v>
      </c>
      <c r="E20" s="9">
        <f t="shared" si="1"/>
        <v>5.76</v>
      </c>
      <c r="I20" s="9">
        <f t="shared" ref="I20:K20" si="22">C20*10.764</f>
        <v>560.26619999999991</v>
      </c>
      <c r="J20" s="9">
        <f t="shared" si="22"/>
        <v>60.439859999999996</v>
      </c>
      <c r="K20" s="9">
        <f t="shared" si="22"/>
        <v>62.000639999999997</v>
      </c>
      <c r="M20" s="9">
        <f t="shared" si="10"/>
        <v>682.70669999999984</v>
      </c>
    </row>
    <row r="21" spans="1:13" ht="15.75" customHeight="1" x14ac:dyDescent="0.25">
      <c r="B21" s="9">
        <v>2</v>
      </c>
      <c r="C21" s="9">
        <v>52.05</v>
      </c>
      <c r="D21" s="9">
        <f t="shared" si="0"/>
        <v>5.6150000000000002</v>
      </c>
      <c r="E21" s="9">
        <f t="shared" si="1"/>
        <v>5.76</v>
      </c>
      <c r="I21" s="9">
        <f t="shared" ref="I21:K21" si="23">C21*10.764</f>
        <v>560.26619999999991</v>
      </c>
      <c r="J21" s="9">
        <f t="shared" si="23"/>
        <v>60.439859999999996</v>
      </c>
      <c r="K21" s="9">
        <f t="shared" si="23"/>
        <v>62.000639999999997</v>
      </c>
      <c r="M21" s="9">
        <f t="shared" si="10"/>
        <v>682.70669999999984</v>
      </c>
    </row>
    <row r="22" spans="1:13" ht="15.75" customHeight="1" x14ac:dyDescent="0.25">
      <c r="B22" s="9">
        <v>3</v>
      </c>
      <c r="C22" s="9">
        <v>52.05</v>
      </c>
      <c r="D22" s="9">
        <f t="shared" si="0"/>
        <v>5.6150000000000002</v>
      </c>
      <c r="E22" s="9">
        <f t="shared" si="1"/>
        <v>5.76</v>
      </c>
      <c r="I22" s="9">
        <f t="shared" ref="I22:K22" si="24">C22*10.764</f>
        <v>560.26619999999991</v>
      </c>
      <c r="J22" s="9">
        <f t="shared" si="24"/>
        <v>60.439859999999996</v>
      </c>
      <c r="K22" s="9">
        <f t="shared" si="24"/>
        <v>62.000639999999997</v>
      </c>
      <c r="M22" s="9">
        <f t="shared" si="10"/>
        <v>682.70669999999984</v>
      </c>
    </row>
    <row r="23" spans="1:13" ht="15.75" customHeight="1" x14ac:dyDescent="0.25">
      <c r="B23" s="9">
        <v>4</v>
      </c>
      <c r="C23" s="9">
        <v>52.05</v>
      </c>
      <c r="D23" s="9">
        <f t="shared" si="0"/>
        <v>5.6150000000000002</v>
      </c>
      <c r="E23" s="9">
        <f t="shared" si="1"/>
        <v>5.76</v>
      </c>
      <c r="I23" s="9">
        <f t="shared" ref="I23:K23" si="25">C23*10.764</f>
        <v>560.26619999999991</v>
      </c>
      <c r="J23" s="9">
        <f t="shared" si="25"/>
        <v>60.439859999999996</v>
      </c>
      <c r="K23" s="9">
        <f t="shared" si="25"/>
        <v>62.000639999999997</v>
      </c>
      <c r="M23" s="9">
        <f t="shared" si="10"/>
        <v>682.70669999999984</v>
      </c>
    </row>
    <row r="24" spans="1:13" ht="15.75" customHeight="1" x14ac:dyDescent="0.25">
      <c r="A24" s="9">
        <v>7</v>
      </c>
      <c r="B24" s="9">
        <v>1</v>
      </c>
      <c r="C24" s="9">
        <v>52.05</v>
      </c>
      <c r="D24" s="9">
        <f t="shared" si="0"/>
        <v>5.6150000000000002</v>
      </c>
      <c r="E24" s="9">
        <f t="shared" si="1"/>
        <v>5.76</v>
      </c>
      <c r="I24" s="9">
        <f t="shared" ref="I24:K24" si="26">C24*10.764</f>
        <v>560.26619999999991</v>
      </c>
      <c r="J24" s="9">
        <f t="shared" si="26"/>
        <v>60.439859999999996</v>
      </c>
      <c r="K24" s="9">
        <f t="shared" si="26"/>
        <v>62.000639999999997</v>
      </c>
      <c r="M24" s="9">
        <f t="shared" si="10"/>
        <v>682.70669999999984</v>
      </c>
    </row>
    <row r="25" spans="1:13" ht="15.75" customHeight="1" x14ac:dyDescent="0.25">
      <c r="B25" s="9">
        <v>2</v>
      </c>
      <c r="C25" s="9">
        <v>52.05</v>
      </c>
      <c r="D25" s="9">
        <f t="shared" si="0"/>
        <v>5.6150000000000002</v>
      </c>
      <c r="E25" s="9">
        <f t="shared" si="1"/>
        <v>5.76</v>
      </c>
      <c r="I25" s="9">
        <f t="shared" ref="I25:K25" si="27">C25*10.764</f>
        <v>560.26619999999991</v>
      </c>
      <c r="J25" s="9">
        <f t="shared" si="27"/>
        <v>60.439859999999996</v>
      </c>
      <c r="K25" s="9">
        <f t="shared" si="27"/>
        <v>62.000639999999997</v>
      </c>
      <c r="M25" s="9">
        <f t="shared" si="10"/>
        <v>682.70669999999984</v>
      </c>
    </row>
    <row r="26" spans="1:13" ht="15.75" customHeight="1" x14ac:dyDescent="0.25">
      <c r="B26" s="9">
        <v>3</v>
      </c>
      <c r="C26" s="9">
        <v>52.05</v>
      </c>
      <c r="D26" s="9">
        <f t="shared" si="0"/>
        <v>5.6150000000000002</v>
      </c>
      <c r="E26" s="9">
        <f t="shared" si="1"/>
        <v>5.76</v>
      </c>
      <c r="I26" s="9">
        <f t="shared" ref="I26:K26" si="28">C26*10.764</f>
        <v>560.26619999999991</v>
      </c>
      <c r="J26" s="9">
        <f t="shared" si="28"/>
        <v>60.439859999999996</v>
      </c>
      <c r="K26" s="9">
        <f t="shared" si="28"/>
        <v>62.000639999999997</v>
      </c>
      <c r="M26" s="9">
        <f t="shared" si="10"/>
        <v>682.70669999999984</v>
      </c>
    </row>
    <row r="27" spans="1:13" ht="15.75" customHeight="1" x14ac:dyDescent="0.25">
      <c r="B27" s="9">
        <v>4</v>
      </c>
      <c r="C27" s="9">
        <v>52.05</v>
      </c>
      <c r="D27" s="9">
        <f t="shared" si="0"/>
        <v>5.6150000000000002</v>
      </c>
      <c r="E27" s="9">
        <f t="shared" si="1"/>
        <v>5.76</v>
      </c>
      <c r="I27" s="9">
        <f t="shared" ref="I27:K27" si="29">C27*10.764</f>
        <v>560.26619999999991</v>
      </c>
      <c r="J27" s="9">
        <f t="shared" si="29"/>
        <v>60.439859999999996</v>
      </c>
      <c r="K27" s="9">
        <f t="shared" si="29"/>
        <v>62.000639999999997</v>
      </c>
      <c r="M27" s="9">
        <f t="shared" si="10"/>
        <v>682.70669999999984</v>
      </c>
    </row>
    <row r="28" spans="1:13" ht="15.75" customHeight="1" x14ac:dyDescent="0.25">
      <c r="A28" s="9">
        <v>8</v>
      </c>
      <c r="B28" s="9">
        <v>1</v>
      </c>
      <c r="C28" s="9">
        <v>52.05</v>
      </c>
      <c r="D28" s="9">
        <f t="shared" si="0"/>
        <v>5.6150000000000002</v>
      </c>
      <c r="E28" s="9">
        <f t="shared" si="1"/>
        <v>5.76</v>
      </c>
      <c r="I28" s="9">
        <f t="shared" ref="I28:K28" si="30">C28*10.764</f>
        <v>560.26619999999991</v>
      </c>
      <c r="J28" s="9">
        <f t="shared" si="30"/>
        <v>60.439859999999996</v>
      </c>
      <c r="K28" s="9">
        <f t="shared" si="30"/>
        <v>62.000639999999997</v>
      </c>
      <c r="M28" s="9">
        <f t="shared" si="10"/>
        <v>682.70669999999984</v>
      </c>
    </row>
    <row r="29" spans="1:13" ht="15.75" customHeight="1" x14ac:dyDescent="0.25">
      <c r="B29" s="9">
        <v>2</v>
      </c>
      <c r="C29" s="9">
        <v>52.05</v>
      </c>
      <c r="D29" s="9">
        <f t="shared" si="0"/>
        <v>5.6150000000000002</v>
      </c>
      <c r="E29" s="9">
        <f t="shared" si="1"/>
        <v>5.76</v>
      </c>
      <c r="I29" s="9">
        <f t="shared" ref="I29:K29" si="31">C29*10.764</f>
        <v>560.26619999999991</v>
      </c>
      <c r="J29" s="9">
        <f t="shared" si="31"/>
        <v>60.439859999999996</v>
      </c>
      <c r="K29" s="9">
        <f t="shared" si="31"/>
        <v>62.000639999999997</v>
      </c>
      <c r="M29" s="9">
        <f t="shared" si="10"/>
        <v>682.70669999999984</v>
      </c>
    </row>
    <row r="30" spans="1:13" ht="15.75" customHeight="1" x14ac:dyDescent="0.25">
      <c r="B30" s="9">
        <v>3</v>
      </c>
      <c r="C30" s="9">
        <v>52.05</v>
      </c>
      <c r="D30" s="9">
        <f t="shared" si="0"/>
        <v>5.6150000000000002</v>
      </c>
      <c r="E30" s="9">
        <f t="shared" si="1"/>
        <v>5.76</v>
      </c>
      <c r="I30" s="9">
        <f t="shared" ref="I30:K30" si="32">C30*10.764</f>
        <v>560.26619999999991</v>
      </c>
      <c r="J30" s="9">
        <f t="shared" si="32"/>
        <v>60.439859999999996</v>
      </c>
      <c r="K30" s="9">
        <f t="shared" si="32"/>
        <v>62.000639999999997</v>
      </c>
      <c r="M30" s="9">
        <f t="shared" si="10"/>
        <v>682.70669999999984</v>
      </c>
    </row>
    <row r="31" spans="1:13" ht="15.75" customHeight="1" x14ac:dyDescent="0.25">
      <c r="B31" s="9">
        <v>4</v>
      </c>
      <c r="C31" s="9">
        <v>52.05</v>
      </c>
      <c r="D31" s="9">
        <f t="shared" si="0"/>
        <v>5.6150000000000002</v>
      </c>
      <c r="E31" s="9">
        <f t="shared" si="1"/>
        <v>5.76</v>
      </c>
      <c r="I31" s="9">
        <f t="shared" ref="I31:K31" si="33">C31*10.764</f>
        <v>560.26619999999991</v>
      </c>
      <c r="J31" s="9">
        <f t="shared" si="33"/>
        <v>60.439859999999996</v>
      </c>
      <c r="K31" s="9">
        <f t="shared" si="33"/>
        <v>62.000639999999997</v>
      </c>
      <c r="M31" s="9">
        <f t="shared" si="10"/>
        <v>682.70669999999984</v>
      </c>
    </row>
    <row r="32" spans="1:13" ht="15.75" customHeight="1" x14ac:dyDescent="0.25">
      <c r="A32" s="9">
        <v>9</v>
      </c>
      <c r="B32" s="9">
        <v>1</v>
      </c>
      <c r="C32" s="9">
        <f t="shared" ref="C32:C39" si="34">55.81</f>
        <v>55.81</v>
      </c>
      <c r="D32" s="9">
        <f t="shared" ref="D32:D39" si="35">(3.35*0.95)+(3.1*1.1)</f>
        <v>6.5925000000000011</v>
      </c>
      <c r="E32" s="9">
        <f t="shared" si="1"/>
        <v>5.76</v>
      </c>
      <c r="I32" s="9">
        <f t="shared" ref="I32:K32" si="36">C32*10.764</f>
        <v>600.73883999999998</v>
      </c>
      <c r="J32" s="9">
        <f t="shared" si="36"/>
        <v>70.961670000000012</v>
      </c>
      <c r="K32" s="9">
        <f t="shared" si="36"/>
        <v>62.000639999999997</v>
      </c>
      <c r="M32" s="9">
        <f t="shared" si="10"/>
        <v>733.70114999999998</v>
      </c>
    </row>
    <row r="33" spans="1:13" ht="15.75" customHeight="1" x14ac:dyDescent="0.25">
      <c r="B33" s="9">
        <v>2</v>
      </c>
      <c r="C33" s="9">
        <f t="shared" si="34"/>
        <v>55.81</v>
      </c>
      <c r="D33" s="9">
        <f t="shared" si="35"/>
        <v>6.5925000000000011</v>
      </c>
      <c r="E33" s="9">
        <f t="shared" si="1"/>
        <v>5.76</v>
      </c>
      <c r="I33" s="9">
        <f t="shared" ref="I33:K33" si="37">C33*10.764</f>
        <v>600.73883999999998</v>
      </c>
      <c r="J33" s="9">
        <f t="shared" si="37"/>
        <v>70.961670000000012</v>
      </c>
      <c r="K33" s="9">
        <f t="shared" si="37"/>
        <v>62.000639999999997</v>
      </c>
      <c r="M33" s="9">
        <f t="shared" si="10"/>
        <v>733.70114999999998</v>
      </c>
    </row>
    <row r="34" spans="1:13" ht="15.75" customHeight="1" x14ac:dyDescent="0.25">
      <c r="B34" s="9">
        <v>3</v>
      </c>
      <c r="C34" s="9">
        <f t="shared" si="34"/>
        <v>55.81</v>
      </c>
      <c r="D34" s="9">
        <f t="shared" si="35"/>
        <v>6.5925000000000011</v>
      </c>
      <c r="E34" s="9">
        <f t="shared" si="1"/>
        <v>5.76</v>
      </c>
      <c r="I34" s="9">
        <f t="shared" ref="I34:K34" si="38">C34*10.764</f>
        <v>600.73883999999998</v>
      </c>
      <c r="J34" s="9">
        <f t="shared" si="38"/>
        <v>70.961670000000012</v>
      </c>
      <c r="K34" s="9">
        <f t="shared" si="38"/>
        <v>62.000639999999997</v>
      </c>
      <c r="M34" s="9">
        <f t="shared" si="10"/>
        <v>733.70114999999998</v>
      </c>
    </row>
    <row r="35" spans="1:13" ht="15.75" customHeight="1" x14ac:dyDescent="0.25">
      <c r="B35" s="9">
        <v>4</v>
      </c>
      <c r="C35" s="9">
        <f t="shared" si="34"/>
        <v>55.81</v>
      </c>
      <c r="D35" s="9">
        <f t="shared" si="35"/>
        <v>6.5925000000000011</v>
      </c>
      <c r="E35" s="9">
        <f t="shared" si="1"/>
        <v>5.76</v>
      </c>
      <c r="I35" s="9">
        <f t="shared" ref="I35:K35" si="39">C35*10.764</f>
        <v>600.73883999999998</v>
      </c>
      <c r="J35" s="9">
        <f t="shared" si="39"/>
        <v>70.961670000000012</v>
      </c>
      <c r="K35" s="9">
        <f t="shared" si="39"/>
        <v>62.000639999999997</v>
      </c>
      <c r="M35" s="9">
        <f t="shared" si="10"/>
        <v>733.70114999999998</v>
      </c>
    </row>
    <row r="36" spans="1:13" ht="15.75" customHeight="1" x14ac:dyDescent="0.25">
      <c r="A36" s="9">
        <v>10</v>
      </c>
      <c r="B36" s="9">
        <v>1</v>
      </c>
      <c r="C36" s="9">
        <f t="shared" si="34"/>
        <v>55.81</v>
      </c>
      <c r="D36" s="9">
        <f t="shared" si="35"/>
        <v>6.5925000000000011</v>
      </c>
      <c r="E36" s="9">
        <f t="shared" si="1"/>
        <v>5.76</v>
      </c>
      <c r="I36" s="9">
        <f t="shared" ref="I36:K36" si="40">C36*10.764</f>
        <v>600.73883999999998</v>
      </c>
      <c r="J36" s="9">
        <f t="shared" si="40"/>
        <v>70.961670000000012</v>
      </c>
      <c r="K36" s="9">
        <f t="shared" si="40"/>
        <v>62.000639999999997</v>
      </c>
      <c r="M36" s="9">
        <f t="shared" si="10"/>
        <v>733.70114999999998</v>
      </c>
    </row>
    <row r="37" spans="1:13" ht="15.75" customHeight="1" x14ac:dyDescent="0.25">
      <c r="B37" s="9">
        <v>2</v>
      </c>
      <c r="C37" s="9">
        <f t="shared" si="34"/>
        <v>55.81</v>
      </c>
      <c r="D37" s="9">
        <f t="shared" si="35"/>
        <v>6.5925000000000011</v>
      </c>
      <c r="E37" s="9">
        <f t="shared" si="1"/>
        <v>5.76</v>
      </c>
      <c r="I37" s="9">
        <f t="shared" ref="I37:K37" si="41">C37*10.764</f>
        <v>600.73883999999998</v>
      </c>
      <c r="J37" s="9">
        <f t="shared" si="41"/>
        <v>70.961670000000012</v>
      </c>
      <c r="K37" s="9">
        <f t="shared" si="41"/>
        <v>62.000639999999997</v>
      </c>
      <c r="M37" s="9">
        <f t="shared" si="10"/>
        <v>733.70114999999998</v>
      </c>
    </row>
    <row r="38" spans="1:13" ht="15.75" customHeight="1" x14ac:dyDescent="0.25">
      <c r="B38" s="9">
        <v>3</v>
      </c>
      <c r="C38" s="9">
        <f t="shared" si="34"/>
        <v>55.81</v>
      </c>
      <c r="D38" s="9">
        <f t="shared" si="35"/>
        <v>6.5925000000000011</v>
      </c>
      <c r="E38" s="9">
        <f t="shared" si="1"/>
        <v>5.76</v>
      </c>
      <c r="I38" s="9">
        <f t="shared" ref="I38:K38" si="42">C38*10.764</f>
        <v>600.73883999999998</v>
      </c>
      <c r="J38" s="9">
        <f t="shared" si="42"/>
        <v>70.961670000000012</v>
      </c>
      <c r="K38" s="9">
        <f t="shared" si="42"/>
        <v>62.000639999999997</v>
      </c>
      <c r="M38" s="9">
        <f t="shared" si="10"/>
        <v>733.70114999999998</v>
      </c>
    </row>
    <row r="39" spans="1:13" ht="15.75" customHeight="1" x14ac:dyDescent="0.25">
      <c r="B39" s="9">
        <v>4</v>
      </c>
      <c r="C39" s="9">
        <f t="shared" si="34"/>
        <v>55.81</v>
      </c>
      <c r="D39" s="9">
        <f t="shared" si="35"/>
        <v>6.5925000000000011</v>
      </c>
      <c r="E39" s="9">
        <f t="shared" si="1"/>
        <v>5.76</v>
      </c>
      <c r="I39" s="9">
        <f t="shared" ref="I39:K39" si="43">C39*10.764</f>
        <v>600.73883999999998</v>
      </c>
      <c r="J39" s="9">
        <f t="shared" si="43"/>
        <v>70.961670000000012</v>
      </c>
      <c r="K39" s="9">
        <f t="shared" si="43"/>
        <v>62.000639999999997</v>
      </c>
      <c r="M39" s="9">
        <f t="shared" si="10"/>
        <v>733.70114999999998</v>
      </c>
    </row>
    <row r="40" spans="1:13" ht="15.75" customHeight="1" x14ac:dyDescent="0.25">
      <c r="A40" s="9">
        <v>11</v>
      </c>
      <c r="B40" s="9">
        <v>1</v>
      </c>
      <c r="C40" s="9">
        <f t="shared" ref="C40:C43" si="44">61.95</f>
        <v>61.95</v>
      </c>
      <c r="D40" s="9">
        <f t="shared" ref="D40:D44" si="45">(3.2*0.95)+(3.1*1.1)</f>
        <v>6.4500000000000011</v>
      </c>
      <c r="E40" s="9">
        <f t="shared" ref="E40:E55" si="46">2.4*0.6*3</f>
        <v>4.32</v>
      </c>
      <c r="I40" s="9">
        <f t="shared" ref="I40:K40" si="47">C40*10.764</f>
        <v>666.82979999999998</v>
      </c>
      <c r="J40" s="9">
        <f t="shared" si="47"/>
        <v>69.427800000000005</v>
      </c>
      <c r="K40" s="9">
        <f t="shared" si="47"/>
        <v>46.500480000000003</v>
      </c>
      <c r="M40" s="9">
        <f t="shared" si="10"/>
        <v>782.75808000000006</v>
      </c>
    </row>
    <row r="41" spans="1:13" ht="15.75" customHeight="1" x14ac:dyDescent="0.25">
      <c r="B41" s="9">
        <v>2</v>
      </c>
      <c r="C41" s="9">
        <f t="shared" si="44"/>
        <v>61.95</v>
      </c>
      <c r="D41" s="9">
        <f t="shared" si="45"/>
        <v>6.4500000000000011</v>
      </c>
      <c r="E41" s="9">
        <f t="shared" si="46"/>
        <v>4.32</v>
      </c>
      <c r="I41" s="9">
        <f t="shared" ref="I41:K41" si="48">C41*10.764</f>
        <v>666.82979999999998</v>
      </c>
      <c r="J41" s="9">
        <f t="shared" si="48"/>
        <v>69.427800000000005</v>
      </c>
      <c r="K41" s="9">
        <f t="shared" si="48"/>
        <v>46.500480000000003</v>
      </c>
      <c r="M41" s="9">
        <f t="shared" si="10"/>
        <v>782.75808000000006</v>
      </c>
    </row>
    <row r="42" spans="1:13" ht="15.75" customHeight="1" x14ac:dyDescent="0.25">
      <c r="B42" s="9">
        <v>3</v>
      </c>
      <c r="C42" s="9">
        <f t="shared" si="44"/>
        <v>61.95</v>
      </c>
      <c r="D42" s="9">
        <f t="shared" si="45"/>
        <v>6.4500000000000011</v>
      </c>
      <c r="E42" s="9">
        <f t="shared" si="46"/>
        <v>4.32</v>
      </c>
      <c r="I42" s="9">
        <f t="shared" ref="I42:K42" si="49">C42*10.764</f>
        <v>666.82979999999998</v>
      </c>
      <c r="J42" s="9">
        <f t="shared" si="49"/>
        <v>69.427800000000005</v>
      </c>
      <c r="K42" s="9">
        <f t="shared" si="49"/>
        <v>46.500480000000003</v>
      </c>
      <c r="M42" s="9">
        <f t="shared" si="10"/>
        <v>782.75808000000006</v>
      </c>
    </row>
    <row r="43" spans="1:13" ht="15.75" customHeight="1" x14ac:dyDescent="0.25">
      <c r="B43" s="9">
        <v>4</v>
      </c>
      <c r="C43" s="9">
        <f t="shared" si="44"/>
        <v>61.95</v>
      </c>
      <c r="D43" s="9">
        <f t="shared" si="45"/>
        <v>6.4500000000000011</v>
      </c>
      <c r="E43" s="9">
        <f t="shared" si="46"/>
        <v>4.32</v>
      </c>
      <c r="I43" s="9">
        <f t="shared" ref="I43:K43" si="50">C43*10.764</f>
        <v>666.82979999999998</v>
      </c>
      <c r="J43" s="9">
        <f t="shared" si="50"/>
        <v>69.427800000000005</v>
      </c>
      <c r="K43" s="9">
        <f t="shared" si="50"/>
        <v>46.500480000000003</v>
      </c>
      <c r="M43" s="9">
        <f t="shared" si="10"/>
        <v>782.75808000000006</v>
      </c>
    </row>
    <row r="44" spans="1:13" ht="15.75" customHeight="1" x14ac:dyDescent="0.25">
      <c r="A44" s="9">
        <v>12</v>
      </c>
      <c r="B44" s="9">
        <v>1</v>
      </c>
      <c r="C44" s="9">
        <f>61.05</f>
        <v>61.05</v>
      </c>
      <c r="D44" s="9">
        <f t="shared" si="45"/>
        <v>6.4500000000000011</v>
      </c>
      <c r="E44" s="9">
        <f t="shared" si="46"/>
        <v>4.32</v>
      </c>
      <c r="I44" s="9">
        <f t="shared" ref="I44:K44" si="51">C44*10.764</f>
        <v>657.14219999999989</v>
      </c>
      <c r="J44" s="9">
        <f t="shared" si="51"/>
        <v>69.427800000000005</v>
      </c>
      <c r="K44" s="9">
        <f t="shared" si="51"/>
        <v>46.500480000000003</v>
      </c>
      <c r="M44" s="9">
        <f t="shared" si="10"/>
        <v>773.07047999999998</v>
      </c>
    </row>
    <row r="45" spans="1:13" ht="15.75" customHeight="1" x14ac:dyDescent="0.25">
      <c r="B45" s="9">
        <v>2</v>
      </c>
      <c r="C45" s="9">
        <f t="shared" ref="C45:C46" si="52">63.29</f>
        <v>63.29</v>
      </c>
      <c r="D45" s="9">
        <f t="shared" ref="D45:D46" si="53">(3.2*1.1)+(3.1*1.1)</f>
        <v>6.9300000000000015</v>
      </c>
      <c r="E45" s="9">
        <f t="shared" si="46"/>
        <v>4.32</v>
      </c>
      <c r="I45" s="9">
        <f t="shared" ref="I45:K45" si="54">C45*10.764</f>
        <v>681.25355999999999</v>
      </c>
      <c r="J45" s="9">
        <f t="shared" si="54"/>
        <v>74.594520000000017</v>
      </c>
      <c r="K45" s="9">
        <f t="shared" si="54"/>
        <v>46.500480000000003</v>
      </c>
      <c r="M45" s="9">
        <f t="shared" si="10"/>
        <v>802.34856000000002</v>
      </c>
    </row>
    <row r="46" spans="1:13" ht="15.75" customHeight="1" x14ac:dyDescent="0.25">
      <c r="B46" s="9">
        <v>3</v>
      </c>
      <c r="C46" s="9">
        <f t="shared" si="52"/>
        <v>63.29</v>
      </c>
      <c r="D46" s="9">
        <f t="shared" si="53"/>
        <v>6.9300000000000015</v>
      </c>
      <c r="E46" s="9">
        <f t="shared" si="46"/>
        <v>4.32</v>
      </c>
      <c r="I46" s="9">
        <f t="shared" ref="I46:K46" si="55">C46*10.764</f>
        <v>681.25355999999999</v>
      </c>
      <c r="J46" s="9">
        <f t="shared" si="55"/>
        <v>74.594520000000017</v>
      </c>
      <c r="K46" s="9">
        <f t="shared" si="55"/>
        <v>46.500480000000003</v>
      </c>
      <c r="M46" s="9">
        <f t="shared" si="10"/>
        <v>802.34856000000002</v>
      </c>
    </row>
    <row r="47" spans="1:13" ht="15.75" customHeight="1" x14ac:dyDescent="0.25">
      <c r="B47" s="9">
        <v>4</v>
      </c>
      <c r="C47" s="9">
        <f>61.05</f>
        <v>61.05</v>
      </c>
      <c r="D47" s="9">
        <f>(3.2*0.95)+(3.1*1.1)</f>
        <v>6.4500000000000011</v>
      </c>
      <c r="E47" s="9">
        <f t="shared" si="46"/>
        <v>4.32</v>
      </c>
      <c r="H47" s="9" t="s">
        <v>35</v>
      </c>
      <c r="I47" s="9">
        <f t="shared" ref="I47:K47" si="56">C47*10.764</f>
        <v>657.14219999999989</v>
      </c>
      <c r="J47" s="9">
        <f t="shared" si="56"/>
        <v>69.427800000000005</v>
      </c>
      <c r="K47" s="9">
        <f t="shared" si="56"/>
        <v>46.500480000000003</v>
      </c>
      <c r="M47" s="9">
        <f t="shared" si="10"/>
        <v>773.07047999999998</v>
      </c>
    </row>
    <row r="48" spans="1:13" ht="15.75" customHeight="1" x14ac:dyDescent="0.25">
      <c r="A48" s="9">
        <v>13</v>
      </c>
      <c r="B48" s="9">
        <v>1</v>
      </c>
      <c r="C48" s="9">
        <f>69.84</f>
        <v>69.84</v>
      </c>
      <c r="D48" s="9">
        <f t="shared" ref="D48:D51" si="57">(3.2*1.1)+(3.1*1.1)</f>
        <v>6.9300000000000015</v>
      </c>
      <c r="E48" s="9">
        <f t="shared" si="46"/>
        <v>4.32</v>
      </c>
      <c r="I48" s="9">
        <f t="shared" ref="I48:K48" si="58">C48*10.764</f>
        <v>751.75775999999996</v>
      </c>
      <c r="J48" s="9">
        <f t="shared" si="58"/>
        <v>74.594520000000017</v>
      </c>
      <c r="K48" s="9">
        <f t="shared" si="58"/>
        <v>46.500480000000003</v>
      </c>
      <c r="M48" s="9">
        <f t="shared" si="10"/>
        <v>872.85275999999999</v>
      </c>
    </row>
    <row r="49" spans="1:13" ht="15.75" customHeight="1" x14ac:dyDescent="0.25">
      <c r="B49" s="9">
        <v>2</v>
      </c>
      <c r="C49" s="9">
        <f t="shared" ref="C49:C50" si="59">63.29</f>
        <v>63.29</v>
      </c>
      <c r="D49" s="9">
        <f t="shared" si="57"/>
        <v>6.9300000000000015</v>
      </c>
      <c r="E49" s="9">
        <f t="shared" si="46"/>
        <v>4.32</v>
      </c>
      <c r="I49" s="9">
        <f t="shared" ref="I49:K49" si="60">C49*10.764</f>
        <v>681.25355999999999</v>
      </c>
      <c r="J49" s="9">
        <f t="shared" si="60"/>
        <v>74.594520000000017</v>
      </c>
      <c r="K49" s="9">
        <f t="shared" si="60"/>
        <v>46.500480000000003</v>
      </c>
      <c r="M49" s="9">
        <f t="shared" si="10"/>
        <v>802.34856000000002</v>
      </c>
    </row>
    <row r="50" spans="1:13" ht="15.75" customHeight="1" x14ac:dyDescent="0.25">
      <c r="B50" s="9">
        <v>3</v>
      </c>
      <c r="C50" s="9">
        <f t="shared" si="59"/>
        <v>63.29</v>
      </c>
      <c r="D50" s="9">
        <f t="shared" si="57"/>
        <v>6.9300000000000015</v>
      </c>
      <c r="E50" s="9">
        <f t="shared" si="46"/>
        <v>4.32</v>
      </c>
      <c r="I50" s="9">
        <f t="shared" ref="I50:K50" si="61">C50*10.764</f>
        <v>681.25355999999999</v>
      </c>
      <c r="J50" s="9">
        <f t="shared" si="61"/>
        <v>74.594520000000017</v>
      </c>
      <c r="K50" s="9">
        <f t="shared" si="61"/>
        <v>46.500480000000003</v>
      </c>
      <c r="M50" s="9">
        <f t="shared" si="10"/>
        <v>802.34856000000002</v>
      </c>
    </row>
    <row r="51" spans="1:13" ht="15.75" customHeight="1" x14ac:dyDescent="0.25">
      <c r="B51" s="9">
        <v>4</v>
      </c>
      <c r="C51" s="9">
        <f t="shared" ref="C51:C52" si="62">69.84</f>
        <v>69.84</v>
      </c>
      <c r="D51" s="9">
        <f t="shared" si="57"/>
        <v>6.9300000000000015</v>
      </c>
      <c r="E51" s="9">
        <f t="shared" si="46"/>
        <v>4.32</v>
      </c>
      <c r="I51" s="9">
        <f t="shared" ref="I51:K51" si="63">C51*10.764</f>
        <v>751.75775999999996</v>
      </c>
      <c r="J51" s="9">
        <f t="shared" si="63"/>
        <v>74.594520000000017</v>
      </c>
      <c r="K51" s="9">
        <f t="shared" si="63"/>
        <v>46.500480000000003</v>
      </c>
      <c r="M51" s="9">
        <f t="shared" si="10"/>
        <v>872.85275999999999</v>
      </c>
    </row>
    <row r="52" spans="1:13" ht="15.75" customHeight="1" x14ac:dyDescent="0.25">
      <c r="A52" s="9">
        <v>14</v>
      </c>
      <c r="B52" s="9">
        <v>1</v>
      </c>
      <c r="C52" s="9">
        <f t="shared" si="62"/>
        <v>69.84</v>
      </c>
      <c r="D52" s="9">
        <f>(3.2*1.55)+(3.1*1.1)</f>
        <v>8.370000000000001</v>
      </c>
      <c r="E52" s="9">
        <f t="shared" si="46"/>
        <v>4.32</v>
      </c>
      <c r="I52" s="9">
        <f t="shared" ref="I52:K52" si="64">C52*10.764</f>
        <v>751.75775999999996</v>
      </c>
      <c r="J52" s="9">
        <f t="shared" si="64"/>
        <v>90.094680000000011</v>
      </c>
      <c r="K52" s="9">
        <f t="shared" si="64"/>
        <v>46.500480000000003</v>
      </c>
      <c r="M52" s="9">
        <f t="shared" si="10"/>
        <v>888.35292000000004</v>
      </c>
    </row>
    <row r="53" spans="1:13" ht="15.75" customHeight="1" x14ac:dyDescent="0.25">
      <c r="B53" s="9">
        <v>2</v>
      </c>
      <c r="C53" s="9">
        <f t="shared" ref="C53:C54" si="65">68.4</f>
        <v>68.400000000000006</v>
      </c>
      <c r="D53" s="9">
        <f t="shared" ref="D53:D54" si="66">(3.2*1.1)+(3.1*1.1)</f>
        <v>6.9300000000000015</v>
      </c>
      <c r="E53" s="9">
        <f t="shared" si="46"/>
        <v>4.32</v>
      </c>
      <c r="I53" s="9">
        <f t="shared" ref="I53:K53" si="67">C53*10.764</f>
        <v>736.25760000000002</v>
      </c>
      <c r="J53" s="9">
        <f t="shared" si="67"/>
        <v>74.594520000000017</v>
      </c>
      <c r="K53" s="9">
        <f t="shared" si="67"/>
        <v>46.500480000000003</v>
      </c>
      <c r="M53" s="9">
        <f t="shared" si="10"/>
        <v>857.35260000000005</v>
      </c>
    </row>
    <row r="54" spans="1:13" ht="15.75" customHeight="1" x14ac:dyDescent="0.25">
      <c r="B54" s="9">
        <v>3</v>
      </c>
      <c r="C54" s="9">
        <f t="shared" si="65"/>
        <v>68.400000000000006</v>
      </c>
      <c r="D54" s="9">
        <f t="shared" si="66"/>
        <v>6.9300000000000015</v>
      </c>
      <c r="E54" s="9">
        <f t="shared" si="46"/>
        <v>4.32</v>
      </c>
      <c r="I54" s="9">
        <f t="shared" ref="I54:K54" si="68">C54*10.764</f>
        <v>736.25760000000002</v>
      </c>
      <c r="J54" s="9">
        <f t="shared" si="68"/>
        <v>74.594520000000017</v>
      </c>
      <c r="K54" s="9">
        <f t="shared" si="68"/>
        <v>46.500480000000003</v>
      </c>
      <c r="M54" s="9">
        <f t="shared" si="10"/>
        <v>857.35260000000005</v>
      </c>
    </row>
    <row r="55" spans="1:13" ht="15.75" customHeight="1" x14ac:dyDescent="0.25">
      <c r="B55" s="9">
        <v>4</v>
      </c>
      <c r="C55" s="9">
        <f>69.84</f>
        <v>69.84</v>
      </c>
      <c r="D55" s="9">
        <f>(3.2*1.55)+(3.1*1.1)</f>
        <v>8.370000000000001</v>
      </c>
      <c r="E55" s="9">
        <f t="shared" si="46"/>
        <v>4.32</v>
      </c>
      <c r="I55" s="9">
        <f t="shared" ref="I55:K55" si="69">C55*10.764</f>
        <v>751.75775999999996</v>
      </c>
      <c r="J55" s="9">
        <f t="shared" si="69"/>
        <v>90.094680000000011</v>
      </c>
      <c r="K55" s="9">
        <f t="shared" si="69"/>
        <v>46.500480000000003</v>
      </c>
      <c r="M55" s="9">
        <f t="shared" si="10"/>
        <v>888.35292000000004</v>
      </c>
    </row>
    <row r="56" spans="1:13" ht="15.75" customHeight="1" x14ac:dyDescent="0.25">
      <c r="A56" s="9">
        <v>15</v>
      </c>
      <c r="B56" s="9">
        <v>1</v>
      </c>
      <c r="M56" s="9">
        <f>SUM(M2:M55)</f>
        <v>39526.780409999985</v>
      </c>
    </row>
    <row r="57" spans="1:13" ht="15.75" customHeight="1" x14ac:dyDescent="0.25">
      <c r="B57" s="9">
        <v>2</v>
      </c>
    </row>
    <row r="58" spans="1:13" ht="15.75" customHeight="1" x14ac:dyDescent="0.25">
      <c r="B58" s="9">
        <v>3</v>
      </c>
    </row>
    <row r="59" spans="1:13" ht="15.75" customHeight="1" x14ac:dyDescent="0.25">
      <c r="B59" s="9">
        <v>4</v>
      </c>
    </row>
    <row r="60" spans="1:13" ht="15.75" customHeight="1" x14ac:dyDescent="0.25">
      <c r="A60" s="9">
        <v>16</v>
      </c>
      <c r="B60" s="9">
        <v>1</v>
      </c>
    </row>
    <row r="61" spans="1:13" ht="15.75" customHeight="1" x14ac:dyDescent="0.25">
      <c r="B61" s="9">
        <v>2</v>
      </c>
    </row>
    <row r="62" spans="1:13" ht="15.75" customHeight="1" x14ac:dyDescent="0.25">
      <c r="B62" s="9">
        <v>3</v>
      </c>
    </row>
    <row r="63" spans="1:13" ht="15.75" customHeight="1" x14ac:dyDescent="0.25">
      <c r="B63" s="9">
        <v>4</v>
      </c>
    </row>
    <row r="64" spans="1:13" ht="15.75" customHeight="1" x14ac:dyDescent="0.25">
      <c r="B64" s="9">
        <v>1</v>
      </c>
    </row>
    <row r="65" spans="2:2" ht="15.75" customHeight="1" x14ac:dyDescent="0.25">
      <c r="B65" s="9">
        <v>2</v>
      </c>
    </row>
    <row r="66" spans="2:2" ht="15.75" customHeight="1" x14ac:dyDescent="0.25">
      <c r="B66" s="9">
        <v>3</v>
      </c>
    </row>
    <row r="67" spans="2:2" ht="15.75" customHeight="1" x14ac:dyDescent="0.25">
      <c r="B67" s="9">
        <v>4</v>
      </c>
    </row>
    <row r="68" spans="2:2" ht="15.75" customHeight="1" x14ac:dyDescent="0.25">
      <c r="B68" s="9">
        <v>1</v>
      </c>
    </row>
    <row r="69" spans="2:2" ht="15.75" customHeight="1" x14ac:dyDescent="0.25">
      <c r="B69" s="9">
        <v>2</v>
      </c>
    </row>
    <row r="70" spans="2:2" ht="15.75" customHeight="1" x14ac:dyDescent="0.25">
      <c r="B70" s="9">
        <v>3</v>
      </c>
    </row>
    <row r="71" spans="2:2" ht="15.75" customHeight="1" x14ac:dyDescent="0.25">
      <c r="B71" s="9">
        <v>4</v>
      </c>
    </row>
    <row r="72" spans="2:2" ht="15.75" customHeight="1" x14ac:dyDescent="0.25">
      <c r="B72" s="9">
        <v>1</v>
      </c>
    </row>
    <row r="73" spans="2:2" ht="15.75" customHeight="1" x14ac:dyDescent="0.25">
      <c r="B73" s="9">
        <v>2</v>
      </c>
    </row>
    <row r="74" spans="2:2" ht="15.75" customHeight="1" x14ac:dyDescent="0.25">
      <c r="B74" s="9">
        <v>3</v>
      </c>
    </row>
    <row r="75" spans="2:2" ht="15.75" customHeight="1" x14ac:dyDescent="0.25">
      <c r="B75" s="9">
        <v>4</v>
      </c>
    </row>
    <row r="76" spans="2:2" ht="15.75" customHeight="1" x14ac:dyDescent="0.25">
      <c r="B76" s="9">
        <v>1</v>
      </c>
    </row>
    <row r="77" spans="2:2" ht="15.75" customHeight="1" x14ac:dyDescent="0.25">
      <c r="B77" s="9">
        <v>2</v>
      </c>
    </row>
    <row r="78" spans="2:2" ht="15.75" customHeight="1" x14ac:dyDescent="0.25">
      <c r="B78" s="9">
        <v>3</v>
      </c>
    </row>
    <row r="79" spans="2:2" ht="15.75" customHeight="1" x14ac:dyDescent="0.25">
      <c r="B79" s="9">
        <v>4</v>
      </c>
    </row>
    <row r="80" spans="2:2" ht="15.75" customHeight="1" x14ac:dyDescent="0.25">
      <c r="B80" s="9">
        <v>1</v>
      </c>
    </row>
    <row r="81" spans="2:2" ht="15.75" customHeight="1" x14ac:dyDescent="0.25">
      <c r="B81" s="9">
        <v>2</v>
      </c>
    </row>
    <row r="82" spans="2:2" ht="15.75" customHeight="1" x14ac:dyDescent="0.25">
      <c r="B82" s="9">
        <v>3</v>
      </c>
    </row>
    <row r="83" spans="2:2" ht="15.75" customHeight="1" x14ac:dyDescent="0.25">
      <c r="B83" s="9">
        <v>4</v>
      </c>
    </row>
    <row r="84" spans="2:2" ht="15.75" customHeight="1" x14ac:dyDescent="0.25">
      <c r="B84" s="9">
        <v>1</v>
      </c>
    </row>
    <row r="85" spans="2:2" ht="15.75" customHeight="1" x14ac:dyDescent="0.25">
      <c r="B85" s="9">
        <v>2</v>
      </c>
    </row>
    <row r="86" spans="2:2" ht="15.75" customHeight="1" x14ac:dyDescent="0.25">
      <c r="B86" s="9">
        <v>3</v>
      </c>
    </row>
    <row r="87" spans="2:2" ht="15.75" customHeight="1" x14ac:dyDescent="0.25">
      <c r="B87" s="9">
        <v>4</v>
      </c>
    </row>
    <row r="88" spans="2:2" ht="15.75" customHeight="1" x14ac:dyDescent="0.2"/>
    <row r="89" spans="2:2" ht="15.75" customHeight="1" x14ac:dyDescent="0.2"/>
    <row r="90" spans="2:2" ht="15.75" customHeight="1" x14ac:dyDescent="0.2"/>
    <row r="91" spans="2:2" ht="15.75" customHeight="1" x14ac:dyDescent="0.2"/>
    <row r="92" spans="2:2" ht="15.75" customHeight="1" x14ac:dyDescent="0.2"/>
    <row r="93" spans="2:2" ht="15.75" customHeight="1" x14ac:dyDescent="0.2"/>
    <row r="94" spans="2:2" ht="15.75" customHeight="1" x14ac:dyDescent="0.2"/>
    <row r="95" spans="2:2" ht="15.75" customHeight="1" x14ac:dyDescent="0.2"/>
    <row r="96" spans="2:2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Summary</vt:lpstr>
      <vt:lpstr>Land, Approval Cost</vt:lpstr>
      <vt:lpstr>Construction Area</vt:lpstr>
      <vt:lpstr>A wing MIS </vt:lpstr>
      <vt:lpstr>B Wing MIS</vt:lpstr>
      <vt:lpstr>Unsold Inventory</vt:lpstr>
      <vt:lpstr>Sold Inventory</vt:lpstr>
      <vt:lpstr>Land Owner</vt:lpstr>
      <vt:lpstr>Sheet2</vt:lpstr>
      <vt:lpstr>Area Statement</vt:lpstr>
      <vt:lpstr>RR</vt:lpstr>
      <vt:lpstr>Nearby RERA Project</vt:lpstr>
      <vt:lpstr>Sheet1</vt:lpstr>
      <vt:lpstr>Sheet3</vt:lpstr>
      <vt:lpstr>Sheet4</vt:lpstr>
      <vt:lpstr>Sheet5</vt:lpstr>
      <vt:lpstr>Sheet6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Desk-107</dc:creator>
  <cp:lastModifiedBy>Desk</cp:lastModifiedBy>
  <cp:lastPrinted>2022-07-23T11:55:57Z</cp:lastPrinted>
  <dcterms:created xsi:type="dcterms:W3CDTF">2006-09-16T00:00:00Z</dcterms:created>
  <dcterms:modified xsi:type="dcterms:W3CDTF">2024-10-17T07:23:46Z</dcterms:modified>
</cp:coreProperties>
</file>