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\Ghatkopar (West)\Pawan Kumar Mata Charan Tiwari\"/>
    </mc:Choice>
  </mc:AlternateContent>
  <xr:revisionPtr revIDLastSave="0" documentId="13_ncr:1_{596208E1-93B2-4799-9414-6F4466686D50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23" i="23" l="1"/>
  <c r="D19" i="23"/>
  <c r="D21" i="23" l="1"/>
  <c r="D20" i="23"/>
  <c r="D25" i="23"/>
  <c r="G29" i="4"/>
  <c r="G27" i="4"/>
  <c r="P3" i="4"/>
  <c r="P2" i="4"/>
  <c r="F84" i="23"/>
  <c r="F23" i="23"/>
  <c r="F7" i="23"/>
  <c r="F10" i="23" s="1"/>
  <c r="F11" i="23" s="1"/>
  <c r="F6" i="23"/>
  <c r="F5" i="23"/>
  <c r="F14" i="23" s="1"/>
  <c r="F8" i="23" l="1"/>
  <c r="F12" i="23"/>
  <c r="F13" i="23" s="1"/>
  <c r="F16" i="23" s="1"/>
  <c r="F19" i="23" s="1"/>
  <c r="C5" i="25"/>
  <c r="C4" i="25"/>
  <c r="C3" i="25"/>
  <c r="Q2" i="4"/>
  <c r="Q3" i="4"/>
  <c r="B3" i="4" s="1"/>
  <c r="C3" i="4" s="1"/>
  <c r="D3" i="4" s="1"/>
  <c r="Q4" i="4"/>
  <c r="B4" i="4" s="1"/>
  <c r="C4" i="4" s="1"/>
  <c r="D4" i="4" s="1"/>
  <c r="P5" i="4"/>
  <c r="B6" i="4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F20" i="23"/>
  <c r="F25" i="23"/>
  <c r="F21" i="23"/>
  <c r="H9" i="4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G14" i="4"/>
  <c r="F4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<sst xmlns="http://schemas.openxmlformats.org/spreadsheetml/2006/main" count="136" uniqueCount="91">
  <si>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</si>
  <si>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</si>
  <si>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</si>
  <si>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</si>
  <si>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</si>
  <si>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</si>
  <si>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</si>
  <si>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</si>
  <si>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</si>
  <si>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</si>
  <si>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</si>
  <si>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</si>
  <si>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</si>
  <si>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</si>
  <si>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</si>
  <si>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</si>
  <si>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</si>
  <si>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</si>
  <si>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</si>
  <si>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</si>
  <si>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</si>
  <si>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</si>
  <si>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</si>
  <si>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</si>
  <si>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</si>
  <si>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</si>
  <si>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</si>
  <si>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</si>
  <si>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</si>
  <si>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</si>
  <si>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</si>
  <si>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</si>
  <si>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</si>
  <si>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</si>
  <si>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</si>
  <si>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</si>
  <si>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</si>
  <si>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</si>
  <si>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</si>
  <si>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</si>
  <si>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</si>
  <si>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</si>
  <si>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</si>
  <si>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</si>
  <si>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</si>
  <si>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</si>
  <si>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</si>
  <si>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</si>
  <si>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</si>
  <si>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</si>
  <si>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</si>
  <si>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</si>
  <si>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</si>
  <si>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</si>
  <si>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</si>
  <si>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</si>
  <si>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</si>
  <si>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</si>
  <si>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</si>
  <si>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</si>
  <si>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</si>
  <si>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</si>
  <si>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</si>
  <si>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</si>
  <si>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</si>
  <si>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</si>
  <si>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</si>
  <si>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</si>
  <si>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</si>
  <si>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</si>
  <si>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</si>
  <si>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</si>
  <si>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</si>
  <si>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</si>
  <si>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</si>
  <si>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</si>
  <si>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</si>
  <si>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</si>
  <si>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</si>
  <si>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</si>
  <si>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</si>
  <si>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</si>
  <si>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</si>
  <si>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</si>
  <si>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IGR-06.09.23</t>
  </si>
  <si>
    <t>IGR-25.11.22</t>
  </si>
  <si>
    <t>30 TO 32 K ON CA</t>
  </si>
  <si>
    <t>TENANT - 70 K ON RENT</t>
  </si>
  <si>
    <t>LOFT</t>
  </si>
  <si>
    <t>TMCA</t>
  </si>
  <si>
    <t>08.09.2023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</si>
</sst>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5B61F4-86DB-4C8C-B9DF-7AC948715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F78B55-BC88-4A34-83DB-4FEDF0E97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306034</xdr:colOff>
      <xdr:row>46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374B39-3AA5-45EF-987E-E897E89CD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0434" cy="87642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286981</xdr:colOff>
      <xdr:row>48</xdr:row>
      <xdr:rowOff>172677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F4114E-E805-4FB5-AFF3-B77DA7CBF9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21381" cy="87928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1191</xdr:colOff>
      <xdr:row>45</xdr:row>
      <xdr:rowOff>10723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DB006D-6373-4EA7-B4EE-D858EA1D7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35591" cy="85832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77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83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78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79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80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81</v>
      </c>
      <c r="C8" s="52">
        <f>C7*D13%</f>
        <v>282562.80799999996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82</v>
      </c>
      <c r="C9" s="57">
        <f>C6+C8</f>
        <v>311962.80799999996</v>
      </c>
      <c r="D9" s="58" t="s">
        <v>62</v>
      </c>
      <c r="E9" s="59">
        <f>C9/10.764</f>
        <v>28982.052025269415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2012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12</v>
      </c>
      <c r="D13" s="65">
        <f>D12-C13</f>
        <v>88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2"/>
      <c r="L1" s="72"/>
      <c r="M1" s="72"/>
      <c r="N1" s="72"/>
      <c r="O1" s="72"/>
      <c r="P1" s="72"/>
      <c r="Q1" s="72"/>
      <c r="R1" s="72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H84"/>
  <sheetViews>
    <sheetView workbookViewId="0">
      <selection activeCell="G25" sqref="G25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4.28515625" style="16" bestFit="1" customWidth="1"/>
    <col min="5" max="5" width="14.28515625" bestFit="1" customWidth="1"/>
    <col min="6" max="6" width="17.140625" style="16" customWidth="1"/>
    <col min="7" max="7" width="12.5703125" style="16" bestFit="1" customWidth="1"/>
    <col min="8" max="8" width="14.28515625" bestFit="1" customWidth="1"/>
  </cols>
  <sheetData>
    <row r="1" spans="1:8" x14ac:dyDescent="0.25">
      <c r="A1" s="11"/>
      <c r="B1" s="12"/>
      <c r="C1" s="13"/>
      <c r="D1" s="14"/>
      <c r="F1" s="13"/>
      <c r="G1" s="14"/>
    </row>
    <row r="2" spans="1:8" x14ac:dyDescent="0.25">
      <c r="A2" s="15"/>
      <c r="C2" s="16">
        <v>2024</v>
      </c>
      <c r="D2" s="17"/>
      <c r="F2" s="16">
        <v>2023</v>
      </c>
      <c r="G2" s="17"/>
    </row>
    <row r="3" spans="1:8" x14ac:dyDescent="0.25">
      <c r="A3" s="15" t="s">
        <v>13</v>
      </c>
      <c r="B3" s="18"/>
      <c r="C3" s="19">
        <v>31000</v>
      </c>
      <c r="D3" s="22" t="s">
        <v>76</v>
      </c>
      <c r="E3" s="6" t="s">
        <v>72</v>
      </c>
      <c r="F3" s="19">
        <v>27500</v>
      </c>
      <c r="G3" s="22" t="s">
        <v>76</v>
      </c>
      <c r="H3" s="6" t="s">
        <v>72</v>
      </c>
    </row>
    <row r="4" spans="1:8" ht="30" x14ac:dyDescent="0.25">
      <c r="A4" s="21" t="s">
        <v>14</v>
      </c>
      <c r="B4" s="18"/>
      <c r="C4" s="19">
        <v>2700</v>
      </c>
      <c r="D4" s="22"/>
      <c r="F4" s="19">
        <v>2700</v>
      </c>
      <c r="G4" s="22"/>
    </row>
    <row r="5" spans="1:8" x14ac:dyDescent="0.25">
      <c r="A5" s="15" t="s">
        <v>15</v>
      </c>
      <c r="B5" s="18"/>
      <c r="C5" s="19">
        <f>C3-C4</f>
        <v>28300</v>
      </c>
      <c r="D5" s="22"/>
      <c r="F5" s="19">
        <f>F3-F4</f>
        <v>24800</v>
      </c>
      <c r="G5" s="22"/>
    </row>
    <row r="6" spans="1:8" x14ac:dyDescent="0.25">
      <c r="A6" s="15" t="s">
        <v>16</v>
      </c>
      <c r="B6" s="18"/>
      <c r="C6" s="19">
        <f>C4</f>
        <v>2700</v>
      </c>
      <c r="D6" s="22"/>
      <c r="F6" s="19">
        <f>F4</f>
        <v>2700</v>
      </c>
      <c r="G6" s="22"/>
    </row>
    <row r="7" spans="1:8" x14ac:dyDescent="0.25">
      <c r="A7" s="15" t="s">
        <v>17</v>
      </c>
      <c r="B7" s="23"/>
      <c r="C7" s="24">
        <f>D7-D8</f>
        <v>12</v>
      </c>
      <c r="D7" s="24">
        <v>2024</v>
      </c>
      <c r="F7" s="24">
        <f>G7-G8</f>
        <v>11</v>
      </c>
      <c r="G7" s="24">
        <v>2023</v>
      </c>
    </row>
    <row r="8" spans="1:8" x14ac:dyDescent="0.25">
      <c r="A8" s="15" t="s">
        <v>18</v>
      </c>
      <c r="B8" s="23"/>
      <c r="C8" s="24">
        <f>C9-C7</f>
        <v>48</v>
      </c>
      <c r="D8" s="24">
        <v>2012</v>
      </c>
      <c r="F8" s="24">
        <f>F9-F7</f>
        <v>49</v>
      </c>
      <c r="G8" s="24">
        <v>2012</v>
      </c>
    </row>
    <row r="9" spans="1:8" x14ac:dyDescent="0.25">
      <c r="A9" s="15" t="s">
        <v>19</v>
      </c>
      <c r="B9" s="23"/>
      <c r="C9" s="24">
        <v>60</v>
      </c>
      <c r="D9" s="24"/>
      <c r="F9" s="24">
        <v>60</v>
      </c>
      <c r="G9" s="24"/>
    </row>
    <row r="10" spans="1:8" ht="30" x14ac:dyDescent="0.25">
      <c r="A10" s="21" t="s">
        <v>20</v>
      </c>
      <c r="B10" s="23"/>
      <c r="C10" s="24">
        <f>90*C7/C9</f>
        <v>18</v>
      </c>
      <c r="D10" s="24"/>
      <c r="F10" s="24">
        <f>90*F7/F9</f>
        <v>16.5</v>
      </c>
      <c r="G10" s="24"/>
    </row>
    <row r="11" spans="1:8" x14ac:dyDescent="0.25">
      <c r="A11" s="15"/>
      <c r="B11" s="25"/>
      <c r="C11" s="26">
        <f>C10%</f>
        <v>0.18</v>
      </c>
      <c r="D11" s="26"/>
      <c r="F11" s="26">
        <f>F10%</f>
        <v>0.16500000000000001</v>
      </c>
      <c r="G11" s="26"/>
    </row>
    <row r="12" spans="1:8" x14ac:dyDescent="0.25">
      <c r="A12" s="15" t="s">
        <v>21</v>
      </c>
      <c r="B12" s="18"/>
      <c r="C12" s="19">
        <f>C6*C11</f>
        <v>486</v>
      </c>
      <c r="D12" s="22"/>
      <c r="F12" s="19">
        <f>F6*F11</f>
        <v>445.5</v>
      </c>
      <c r="G12" s="22"/>
    </row>
    <row r="13" spans="1:8" x14ac:dyDescent="0.25">
      <c r="A13" s="15" t="s">
        <v>22</v>
      </c>
      <c r="B13" s="18"/>
      <c r="C13" s="19">
        <f>C6-C12</f>
        <v>2214</v>
      </c>
      <c r="D13" s="22"/>
      <c r="F13" s="19">
        <f>F6-F12</f>
        <v>2254.5</v>
      </c>
      <c r="G13" s="22"/>
    </row>
    <row r="14" spans="1:8" x14ac:dyDescent="0.25">
      <c r="A14" s="15" t="s">
        <v>15</v>
      </c>
      <c r="B14" s="18"/>
      <c r="C14" s="19">
        <f>C5</f>
        <v>28300</v>
      </c>
      <c r="D14" s="22"/>
      <c r="F14" s="19">
        <f>F5</f>
        <v>24800</v>
      </c>
      <c r="G14" s="22"/>
    </row>
    <row r="15" spans="1:8" x14ac:dyDescent="0.25">
      <c r="B15" s="18"/>
      <c r="C15" s="19"/>
      <c r="D15" s="22"/>
      <c r="F15" s="19"/>
      <c r="G15" s="22"/>
    </row>
    <row r="16" spans="1:8" x14ac:dyDescent="0.25">
      <c r="A16" s="27" t="s">
        <v>23</v>
      </c>
      <c r="B16" s="28"/>
      <c r="C16" s="20">
        <f>C14+C13</f>
        <v>30514</v>
      </c>
      <c r="D16" s="20">
        <v>30500</v>
      </c>
      <c r="F16" s="20">
        <f>F14+F13</f>
        <v>27054.5</v>
      </c>
      <c r="G16" s="22"/>
    </row>
    <row r="17" spans="1:8" x14ac:dyDescent="0.25">
      <c r="B17" s="23"/>
      <c r="C17" s="24"/>
      <c r="D17" s="24"/>
      <c r="F17" s="24"/>
      <c r="G17" s="24"/>
    </row>
    <row r="18" spans="1:8" x14ac:dyDescent="0.25">
      <c r="A18" s="70" t="str">
        <f>E3</f>
        <v>ABUA</v>
      </c>
      <c r="B18" s="7"/>
      <c r="C18" s="29">
        <v>336</v>
      </c>
      <c r="D18" s="29">
        <v>336</v>
      </c>
      <c r="F18" s="29">
        <v>336</v>
      </c>
      <c r="G18" s="24"/>
    </row>
    <row r="19" spans="1:8" x14ac:dyDescent="0.25">
      <c r="A19" s="15" t="s">
        <v>74</v>
      </c>
      <c r="B19" s="6"/>
      <c r="C19" s="30">
        <f>C18*C16</f>
        <v>10252704</v>
      </c>
      <c r="D19" s="30">
        <f>D18*D16</f>
        <v>10248000</v>
      </c>
      <c r="E19" s="65"/>
      <c r="F19" s="30">
        <f>F18*F16</f>
        <v>9090312</v>
      </c>
      <c r="G19" s="71"/>
      <c r="H19" s="65"/>
    </row>
    <row r="20" spans="1:8" x14ac:dyDescent="0.25">
      <c r="A20" s="15" t="s">
        <v>24</v>
      </c>
      <c r="C20" s="31">
        <f>C19*90%</f>
        <v>9227433.5999999996</v>
      </c>
      <c r="D20" s="31">
        <f>D19*90%</f>
        <v>9223200</v>
      </c>
      <c r="E20" s="65"/>
      <c r="F20" s="31">
        <f>F19*90%</f>
        <v>8181280.7999999998</v>
      </c>
      <c r="G20" s="30"/>
      <c r="H20" s="65"/>
    </row>
    <row r="21" spans="1:8" x14ac:dyDescent="0.25">
      <c r="A21" s="15" t="s">
        <v>25</v>
      </c>
      <c r="C21" s="31">
        <f>C19*80%</f>
        <v>8202163.2000000002</v>
      </c>
      <c r="D21" s="31">
        <f>D19*80%</f>
        <v>8198400</v>
      </c>
      <c r="E21" s="65"/>
      <c r="F21" s="31">
        <f>F19*80%</f>
        <v>7272249.6000000006</v>
      </c>
      <c r="G21" s="31"/>
      <c r="H21" s="65"/>
    </row>
    <row r="22" spans="1:8" x14ac:dyDescent="0.25">
      <c r="A22" s="15"/>
      <c r="G22" s="24"/>
    </row>
    <row r="23" spans="1:8" x14ac:dyDescent="0.25">
      <c r="A23" s="32" t="s">
        <v>26</v>
      </c>
      <c r="B23" s="33"/>
      <c r="C23" s="34">
        <f>C4*C18</f>
        <v>907200</v>
      </c>
      <c r="D23" s="34">
        <f>D4*D18</f>
        <v>0</v>
      </c>
      <c r="F23" s="34">
        <f>F4*F18</f>
        <v>907200</v>
      </c>
      <c r="G23" s="34"/>
    </row>
    <row r="24" spans="1:8" x14ac:dyDescent="0.25">
      <c r="A24" s="15" t="s">
        <v>27</v>
      </c>
    </row>
    <row r="25" spans="1:8" x14ac:dyDescent="0.25">
      <c r="A25" s="35" t="s">
        <v>28</v>
      </c>
      <c r="B25" s="16"/>
      <c r="C25" s="31">
        <f>C19*0.025/12</f>
        <v>21359.8</v>
      </c>
      <c r="D25" s="31">
        <f>D19*0.025/12</f>
        <v>21350</v>
      </c>
      <c r="E25" s="31"/>
      <c r="F25" s="31">
        <f>F19*0.025/12</f>
        <v>18938.150000000001</v>
      </c>
      <c r="G25" s="31"/>
      <c r="H25" s="31"/>
    </row>
    <row r="26" spans="1:8" x14ac:dyDescent="0.25">
      <c r="C26" s="31"/>
      <c r="D26" s="31"/>
      <c r="F26" s="31"/>
      <c r="G26" s="31"/>
    </row>
    <row r="27" spans="1:8" x14ac:dyDescent="0.25">
      <c r="C27" s="31"/>
      <c r="D27" s="31"/>
      <c r="F27" s="31"/>
      <c r="G27" s="31"/>
    </row>
    <row r="28" spans="1:8" x14ac:dyDescent="0.25">
      <c r="C28"/>
      <c r="D28"/>
      <c r="F28"/>
      <c r="G28"/>
    </row>
    <row r="29" spans="1:8" x14ac:dyDescent="0.25">
      <c r="C29"/>
      <c r="D29"/>
      <c r="F29"/>
      <c r="G29"/>
    </row>
    <row r="30" spans="1:8" x14ac:dyDescent="0.25">
      <c r="C30"/>
      <c r="D30"/>
      <c r="F30"/>
      <c r="G30"/>
    </row>
    <row r="31" spans="1:8" x14ac:dyDescent="0.25">
      <c r="C31"/>
      <c r="D31"/>
      <c r="F31"/>
      <c r="G31"/>
    </row>
    <row r="32" spans="1:8" x14ac:dyDescent="0.25">
      <c r="C32"/>
      <c r="D32"/>
      <c r="F32"/>
      <c r="G32"/>
    </row>
    <row r="33" spans="1:7" x14ac:dyDescent="0.25">
      <c r="C33"/>
      <c r="D33"/>
      <c r="F33"/>
      <c r="G33"/>
    </row>
    <row r="34" spans="1:7" x14ac:dyDescent="0.25">
      <c r="C34"/>
      <c r="D34"/>
      <c r="F34"/>
      <c r="G34"/>
    </row>
    <row r="35" spans="1:7" x14ac:dyDescent="0.25">
      <c r="C35"/>
      <c r="D35"/>
      <c r="F35"/>
      <c r="G35"/>
    </row>
    <row r="36" spans="1:7" x14ac:dyDescent="0.25">
      <c r="C36"/>
      <c r="D36"/>
      <c r="F36"/>
      <c r="G36"/>
    </row>
    <row r="37" spans="1:7" x14ac:dyDescent="0.25">
      <c r="C37"/>
      <c r="D37"/>
      <c r="F37"/>
      <c r="G37"/>
    </row>
    <row r="38" spans="1:7" x14ac:dyDescent="0.25">
      <c r="C38"/>
      <c r="D38"/>
      <c r="F38"/>
      <c r="G38"/>
    </row>
    <row r="39" spans="1:7" x14ac:dyDescent="0.25">
      <c r="C39"/>
      <c r="D39"/>
      <c r="F39"/>
      <c r="G39"/>
    </row>
    <row r="40" spans="1:7" x14ac:dyDescent="0.25">
      <c r="C40"/>
      <c r="D40"/>
      <c r="F40"/>
      <c r="G40"/>
    </row>
    <row r="46" spans="1:7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6" x14ac:dyDescent="0.25">
      <c r="C84" s="16">
        <f>C83*C82</f>
        <v>0</v>
      </c>
      <c r="F84" s="16">
        <f>F83*F82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S11" sqref="S11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94.9923</v>
      </c>
      <c r="C2" s="4">
        <f t="shared" ref="C2:C16" si="1">B2*1.2</f>
        <v>113.99075999999999</v>
      </c>
      <c r="D2" s="4">
        <f t="shared" ref="D2:D16" si="2">C2*1.2</f>
        <v>136.78891199999998</v>
      </c>
      <c r="E2" s="5">
        <f t="shared" ref="E2:E16" si="3">R2</f>
        <v>2000000</v>
      </c>
      <c r="F2" s="4">
        <f t="shared" ref="F2:F15" si="4">ROUND((E2/B2),0)</f>
        <v>21054</v>
      </c>
      <c r="G2" s="4">
        <f t="shared" ref="G2:G15" si="5">ROUND((E2/C2),0)</f>
        <v>17545</v>
      </c>
      <c r="H2" s="4">
        <f t="shared" ref="H2:H15" si="6">ROUND((E2/D2),0)</f>
        <v>14621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>10.59*10.764</f>
        <v>113.99075999999999</v>
      </c>
      <c r="Q2">
        <f t="shared" ref="Q2:Q10" si="9">P2/1.2</f>
        <v>94.9923</v>
      </c>
      <c r="R2" s="2">
        <v>2000000</v>
      </c>
      <c r="S2" s="2" t="s">
        <v>84</v>
      </c>
    </row>
    <row r="3" spans="1:19" x14ac:dyDescent="0.25">
      <c r="A3" s="4">
        <v>2</v>
      </c>
      <c r="B3" s="4">
        <f t="shared" si="0"/>
        <v>187.56269999999998</v>
      </c>
      <c r="C3" s="4">
        <f t="shared" si="1"/>
        <v>225.07523999999998</v>
      </c>
      <c r="D3" s="4">
        <f t="shared" si="2"/>
        <v>270.09028799999999</v>
      </c>
      <c r="E3" s="5">
        <f t="shared" si="3"/>
        <v>4300000</v>
      </c>
      <c r="F3" s="4">
        <f t="shared" si="4"/>
        <v>22926</v>
      </c>
      <c r="G3" s="4">
        <f t="shared" si="5"/>
        <v>19105</v>
      </c>
      <c r="H3" s="4">
        <f t="shared" si="6"/>
        <v>15921</v>
      </c>
      <c r="I3" s="4">
        <f t="shared" si="7"/>
        <v>0</v>
      </c>
      <c r="J3" s="4">
        <f t="shared" si="8"/>
        <v>0</v>
      </c>
      <c r="O3">
        <v>0</v>
      </c>
      <c r="P3">
        <f>20.91*10.764</f>
        <v>225.07523999999998</v>
      </c>
      <c r="Q3">
        <f t="shared" si="9"/>
        <v>187.56269999999998</v>
      </c>
      <c r="R3" s="2">
        <v>4300000</v>
      </c>
      <c r="S3" s="2" t="s">
        <v>85</v>
      </c>
    </row>
    <row r="4" spans="1:19" x14ac:dyDescent="0.25">
      <c r="A4" s="4">
        <v>3</v>
      </c>
      <c r="B4" s="4">
        <f t="shared" si="0"/>
        <v>125</v>
      </c>
      <c r="C4" s="4">
        <f t="shared" si="1"/>
        <v>150</v>
      </c>
      <c r="D4" s="4">
        <f t="shared" si="2"/>
        <v>180</v>
      </c>
      <c r="E4" s="5">
        <f t="shared" si="3"/>
        <v>5000000</v>
      </c>
      <c r="F4" s="4">
        <f t="shared" si="4"/>
        <v>40000</v>
      </c>
      <c r="G4" s="73">
        <f t="shared" si="5"/>
        <v>33333</v>
      </c>
      <c r="H4" s="73">
        <f t="shared" si="6"/>
        <v>27778</v>
      </c>
      <c r="I4" s="73">
        <f t="shared" si="7"/>
        <v>0</v>
      </c>
      <c r="J4" s="73">
        <f t="shared" si="8"/>
        <v>0</v>
      </c>
      <c r="K4" s="7"/>
      <c r="L4" s="7"/>
      <c r="M4" s="7"/>
      <c r="N4" s="7"/>
      <c r="O4" s="7">
        <v>0</v>
      </c>
      <c r="P4" s="7">
        <v>150</v>
      </c>
      <c r="Q4" s="7">
        <f t="shared" si="9"/>
        <v>125</v>
      </c>
      <c r="R4" s="74">
        <v>5000000</v>
      </c>
      <c r="S4" s="2"/>
    </row>
    <row r="5" spans="1:19" x14ac:dyDescent="0.25">
      <c r="A5" s="4">
        <v>4</v>
      </c>
      <c r="B5" s="4">
        <f t="shared" si="0"/>
        <v>360</v>
      </c>
      <c r="C5" s="4">
        <f t="shared" si="1"/>
        <v>432</v>
      </c>
      <c r="D5" s="4">
        <f t="shared" si="2"/>
        <v>518.4</v>
      </c>
      <c r="E5" s="5">
        <f t="shared" si="3"/>
        <v>11500000</v>
      </c>
      <c r="F5" s="4">
        <f t="shared" si="4"/>
        <v>31944</v>
      </c>
      <c r="G5" s="73">
        <f t="shared" si="5"/>
        <v>26620</v>
      </c>
      <c r="H5" s="73">
        <f t="shared" si="6"/>
        <v>22184</v>
      </c>
      <c r="I5" s="73">
        <f t="shared" si="7"/>
        <v>0</v>
      </c>
      <c r="J5" s="73">
        <f t="shared" si="8"/>
        <v>0</v>
      </c>
      <c r="K5" s="7"/>
      <c r="L5" s="7"/>
      <c r="M5" s="7"/>
      <c r="N5" s="7"/>
      <c r="O5" s="7">
        <v>0</v>
      </c>
      <c r="P5" s="7">
        <f t="shared" ref="P4:P10" si="10">O5/1.2</f>
        <v>0</v>
      </c>
      <c r="Q5" s="7">
        <v>360</v>
      </c>
      <c r="R5" s="74">
        <v>11500000</v>
      </c>
      <c r="S5" s="2"/>
    </row>
    <row r="6" spans="1:19" x14ac:dyDescent="0.25">
      <c r="A6" s="4">
        <v>5</v>
      </c>
      <c r="B6" s="4">
        <f t="shared" si="0"/>
        <v>250</v>
      </c>
      <c r="C6" s="4">
        <f t="shared" si="1"/>
        <v>300</v>
      </c>
      <c r="D6" s="4">
        <f t="shared" si="2"/>
        <v>360</v>
      </c>
      <c r="E6" s="5">
        <f t="shared" si="3"/>
        <v>8500000</v>
      </c>
      <c r="F6" s="4">
        <f t="shared" si="4"/>
        <v>34000</v>
      </c>
      <c r="G6" s="73">
        <f t="shared" si="5"/>
        <v>28333</v>
      </c>
      <c r="H6" s="73">
        <f t="shared" si="6"/>
        <v>23611</v>
      </c>
      <c r="I6" s="73">
        <f t="shared" si="7"/>
        <v>0</v>
      </c>
      <c r="J6" s="73">
        <f t="shared" si="8"/>
        <v>0</v>
      </c>
      <c r="K6" s="7"/>
      <c r="L6" s="7"/>
      <c r="M6" s="7"/>
      <c r="N6" s="7"/>
      <c r="O6" s="7">
        <v>0</v>
      </c>
      <c r="P6" s="7">
        <v>250</v>
      </c>
      <c r="Q6" s="7">
        <v>250</v>
      </c>
      <c r="R6" s="74">
        <v>8500000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10"/>
        <v>0</v>
      </c>
      <c r="Q7">
        <f t="shared" si="9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86</v>
      </c>
    </row>
    <row r="24" spans="1:19" s="10" customFormat="1" x14ac:dyDescent="0.25">
      <c r="F24" s="68" t="s">
        <v>87</v>
      </c>
    </row>
    <row r="25" spans="1:19" s="10" customFormat="1" x14ac:dyDescent="0.25">
      <c r="F25" s="52" t="s">
        <v>71</v>
      </c>
      <c r="G25" s="52">
        <v>292</v>
      </c>
    </row>
    <row r="26" spans="1:19" s="10" customFormat="1" x14ac:dyDescent="0.25">
      <c r="F26" s="52" t="s">
        <v>88</v>
      </c>
      <c r="G26" s="52">
        <v>280</v>
      </c>
    </row>
    <row r="27" spans="1:19" s="10" customFormat="1" x14ac:dyDescent="0.25">
      <c r="F27" s="52" t="s">
        <v>89</v>
      </c>
      <c r="G27" s="52">
        <f>SUM(G25:G26)</f>
        <v>572</v>
      </c>
    </row>
    <row r="28" spans="1:19" s="10" customFormat="1" x14ac:dyDescent="0.25">
      <c r="C28" s="67" t="s">
        <v>75</v>
      </c>
      <c r="D28" s="67" t="s">
        <v>90</v>
      </c>
      <c r="F28" s="52" t="s">
        <v>71</v>
      </c>
      <c r="G28" s="52">
        <v>280</v>
      </c>
    </row>
    <row r="29" spans="1:19" s="10" customFormat="1" x14ac:dyDescent="0.25">
      <c r="C29" s="67" t="s">
        <v>1</v>
      </c>
      <c r="D29" s="67">
        <v>9076378</v>
      </c>
      <c r="F29" s="52" t="s">
        <v>72</v>
      </c>
      <c r="G29" s="52">
        <f>G28*1.2</f>
        <v>336</v>
      </c>
      <c r="H29" s="10">
        <f>G29/G28</f>
        <v>1.2</v>
      </c>
    </row>
    <row r="30" spans="1:19" s="10" customFormat="1" x14ac:dyDescent="0.25">
      <c r="F30" s="52" t="s">
        <v>73</v>
      </c>
      <c r="G30" s="52"/>
    </row>
    <row r="31" spans="1:19" s="10" customFormat="1" x14ac:dyDescent="0.25">
      <c r="C31" s="69"/>
      <c r="D31" s="69"/>
      <c r="F31" s="69" t="s">
        <v>74</v>
      </c>
      <c r="G31" s="69">
        <f>G29*G30</f>
        <v>0</v>
      </c>
      <c r="H31" s="10">
        <f>G31/D29</f>
        <v>0</v>
      </c>
    </row>
    <row r="32" spans="1:19" s="10" customFormat="1" x14ac:dyDescent="0.25">
      <c r="C32" s="69"/>
      <c r="D32" s="69"/>
      <c r="F32" s="69" t="s">
        <v>24</v>
      </c>
      <c r="G32" s="69">
        <f>G31*90%</f>
        <v>0</v>
      </c>
    </row>
    <row r="33" spans="3:7" s="10" customFormat="1" x14ac:dyDescent="0.25">
      <c r="C33" s="69"/>
      <c r="D33" s="69"/>
      <c r="F33" s="69" t="s">
        <v>25</v>
      </c>
      <c r="G33" s="69">
        <f>G31*80%</f>
        <v>0</v>
      </c>
    </row>
    <row r="34" spans="3:7" s="10" customFormat="1" x14ac:dyDescent="0.25">
      <c r="C34" s="69"/>
      <c r="D34" s="69"/>
    </row>
    <row r="35" spans="3:7" s="10" customFormat="1" x14ac:dyDescent="0.25">
      <c r="C35" s="69"/>
      <c r="D35" s="69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2024-10-07T07:30:11Z</dcterms:modified>
</cp:coreProperties>
</file>