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ARB Churchgate\Mobin Farooq Viranee\07.10.2024\"/>
    </mc:Choice>
  </mc:AlternateContent>
  <xr:revisionPtr revIDLastSave="0" documentId="13_ncr:1_{396A8B52-FD4C-45D6-89EB-E7953AF5CFB5}" xr6:coauthVersionLast="45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" i="4" l="1"/>
  <c r="P3" i="4"/>
  <c r="Q2" i="4"/>
  <c r="P2" i="4"/>
  <c r="P5" i="4" l="1"/>
  <c r="N28" i="4"/>
  <c r="F84" i="23" l="1"/>
  <c r="F23" i="23"/>
  <c r="F7" i="23"/>
  <c r="F8" i="23" s="1"/>
  <c r="F6" i="23"/>
  <c r="F5" i="23"/>
  <c r="F14" i="23" s="1"/>
  <c r="F10" i="23" l="1"/>
  <c r="F11" i="23" s="1"/>
  <c r="F12" i="23" s="1"/>
  <c r="F13" i="23" s="1"/>
  <c r="F16" i="23" s="1"/>
  <c r="F19" i="23" s="1"/>
  <c r="F20" i="23" l="1"/>
  <c r="F25" i="23"/>
  <c r="F21" i="23"/>
  <c r="P4" i="4" l="1"/>
  <c r="Q4" i="4" s="1"/>
  <c r="J16" i="23"/>
  <c r="J84" i="23"/>
  <c r="J23" i="23"/>
  <c r="J7" i="23"/>
  <c r="J8" i="23" s="1"/>
  <c r="J6" i="23"/>
  <c r="J5" i="23"/>
  <c r="J14" i="23" s="1"/>
  <c r="P11" i="4"/>
  <c r="Q11" i="4" s="1"/>
  <c r="P10" i="4"/>
  <c r="Q10" i="4" s="1"/>
  <c r="Q9" i="4"/>
  <c r="Q8" i="4"/>
  <c r="Q7" i="4"/>
  <c r="Q3" i="4"/>
  <c r="J10" i="23" l="1"/>
  <c r="J11" i="23" s="1"/>
  <c r="J12" i="23"/>
  <c r="J13" i="23" s="1"/>
  <c r="J19" i="23" s="1"/>
  <c r="G30" i="4"/>
  <c r="J29" i="4"/>
  <c r="C4" i="25"/>
  <c r="I27" i="4"/>
  <c r="I34" i="4"/>
  <c r="I31" i="4"/>
  <c r="I30" i="4"/>
  <c r="H29" i="4"/>
  <c r="C5" i="25"/>
  <c r="B3" i="4"/>
  <c r="C3" i="4" s="1"/>
  <c r="D3" i="4" s="1"/>
  <c r="B6" i="4"/>
  <c r="C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P17" i="4"/>
  <c r="Q17" i="4" s="1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B11" i="4"/>
  <c r="C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P20" i="4"/>
  <c r="Q20" i="4" s="1"/>
  <c r="B20" i="4" s="1"/>
  <c r="C20" i="4" s="1"/>
  <c r="D20" i="4" s="1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E11" i="4"/>
  <c r="G11" i="4" s="1"/>
  <c r="E10" i="4"/>
  <c r="E9" i="4"/>
  <c r="E8" i="4"/>
  <c r="E7" i="4"/>
  <c r="E6" i="4"/>
  <c r="E5" i="4"/>
  <c r="E4" i="4"/>
  <c r="E3" i="4"/>
  <c r="E2" i="4"/>
  <c r="G31" i="4"/>
  <c r="G33" i="4" s="1"/>
  <c r="C20" i="25"/>
  <c r="C16" i="25"/>
  <c r="C17" i="25" s="1"/>
  <c r="H12" i="4" l="1"/>
  <c r="J20" i="23"/>
  <c r="J21" i="23"/>
  <c r="J25" i="23"/>
  <c r="H4" i="4"/>
  <c r="H9" i="4"/>
  <c r="F10" i="4"/>
  <c r="G7" i="4"/>
  <c r="F6" i="4"/>
  <c r="G3" i="4"/>
  <c r="H3" i="4"/>
  <c r="D2" i="4"/>
  <c r="H2" i="4" s="1"/>
  <c r="G2" i="4"/>
  <c r="H8" i="4"/>
  <c r="D6" i="4"/>
  <c r="H6" i="4" s="1"/>
  <c r="G6" i="4"/>
  <c r="F13" i="4"/>
  <c r="D10" i="4"/>
  <c r="H10" i="4" s="1"/>
  <c r="G10" i="4"/>
  <c r="F2" i="4"/>
  <c r="D14" i="4"/>
  <c r="G14" i="4"/>
  <c r="F4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 s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/>
  <c r="C13" i="23" s="1"/>
  <c r="C16" i="23" s="1"/>
  <c r="C19" i="23" s="1"/>
  <c r="C20" i="23" s="1"/>
  <c r="C25" i="23" l="1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<sst xmlns="http://schemas.openxmlformats.org/spreadsheetml/2006/main" count="139" uniqueCount="94">
  <si>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</si>
  <si>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</si>
  <si>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</si>
  <si>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</si>
  <si>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</si>
  <si>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</si>
  <si>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</si>
  <si>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</si>
  <si>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</si>
  <si>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</si>
  <si>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</si>
  <si>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</si>
  <si>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</si>
  <si>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</si>
  <si>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</si>
  <si>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</si>
  <si>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</si>
  <si>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</si>
  <si>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</si>
  <si>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</si>
  <si>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</si>
  <si>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</si>
  <si>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</si>
  <si>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</si>
  <si>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</si>
  <si>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</si>
  <si>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</si>
  <si>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</si>
  <si>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</si>
  <si>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</si>
  <si>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</si>
  <si>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</si>
  <si>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</si>
  <si>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</si>
  <si>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</si>
  <si>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</si>
  <si>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</si>
  <si>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</si>
  <si>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</si>
  <si>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</si>
  <si>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</si>
  <si>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</si>
  <si>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</si>
  <si>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</si>
  <si>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</si>
  <si>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</si>
  <si>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</si>
  <si>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</si>
  <si>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</si>
  <si>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</si>
  <si>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</si>
  <si>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</si>
  <si>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</si>
  <si>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</si>
  <si>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</si>
  <si>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</si>
  <si>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</si>
  <si>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</si>
  <si>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</si>
  <si>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</si>
  <si>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</si>
  <si>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</si>
  <si>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</si>
  <si>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</si>
  <si>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</si>
  <si>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</si>
  <si>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</si>
  <si>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</si>
  <si>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</si>
  <si>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</si>
  <si>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</si>
  <si>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</si>
  <si>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</si>
  <si>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</si>
  <si>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</si>
  <si>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</si>
  <si>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</si>
  <si>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</si>
  <si>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</si>
  <si>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</si>
  <si>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</si>
  <si>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</si>
  <si>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</si>
  <si>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</si>
  <si>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</si>
  <si>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 xml:space="preserve"> </t>
  </si>
  <si>
    <t>YOC - 1980</t>
  </si>
  <si>
    <t>04.02.2016</t>
  </si>
  <si>
    <t>IGR-19.07.24</t>
  </si>
  <si>
    <t>IGR-11.07.24</t>
  </si>
  <si>
    <t>Vastukala</t>
  </si>
  <si>
    <t>Yogesh Vankar</t>
  </si>
  <si>
    <t>IGR-02.05.24</t>
  </si>
  <si>
    <t>IGR-22.02.23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</si>
</sst>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0" fontId="1" fillId="0" borderId="0" xfId="0" applyFont="1" applyFill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  <xf numFmtId="0" fontId="1" fillId="5" borderId="0" xfId="0" applyFont="1" applyFill="1"/>
    <xf numFmtId="0" fontId="0" fillId="5" borderId="0" xfId="0" applyFill="1"/>
    <xf numFmtId="4" fontId="0" fillId="5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9</xdr:row>
      <xdr:rowOff>38100</xdr:rowOff>
    </xdr:from>
    <xdr:to>
      <xdr:col>25</xdr:col>
      <xdr:colOff>563731</xdr:colOff>
      <xdr:row>31</xdr:row>
      <xdr:rowOff>48264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A9A531-E17E-4396-94FE-10C79DE13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1943100"/>
          <a:ext cx="12584281" cy="4582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F5294A-B156-4834-8DA8-226ACC8F7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B0526F-E567-42B2-B0DA-102BA21EB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6F6CEF-C54D-4B30-89F7-FC2E897DC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C0D9E2-1EC7-46AB-9484-766E32CA5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B75F50-3286-4F01-BA7A-6C5EFD726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192484</xdr:colOff>
      <xdr:row>45</xdr:row>
      <xdr:rowOff>182197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EEDA08-3BF7-42EF-B471-36795B2C4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13284" cy="8754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39296</xdr:colOff>
      <xdr:row>46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AC01C4-B9AD-4030-9BF5-DE228DA8E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3696" cy="88880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2297</xdr:colOff>
      <xdr:row>46</xdr:row>
      <xdr:rowOff>134592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0427DE-A7DE-4020-8DE7-CC4140F1C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1497" cy="88975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296507</xdr:colOff>
      <xdr:row>47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9E2999-3C75-44F5-8704-4D4FC19A4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30907" cy="895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5"/>
  <sheetViews>
    <sheetView tabSelected="1" workbookViewId="0">
      <selection activeCell="M1" sqref="M1:M104857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2" t="s">
        <v>78</v>
      </c>
      <c r="C3" s="53">
        <v>136890</v>
      </c>
      <c r="D3" s="42"/>
      <c r="E3" s="42"/>
      <c r="F3" s="42"/>
      <c r="H3" s="56" t="s">
        <v>37</v>
      </c>
      <c r="I3" s="56"/>
      <c r="J3" s="56" t="s">
        <v>38</v>
      </c>
      <c r="K3" s="56" t="s">
        <v>39</v>
      </c>
      <c r="L3" s="56" t="s">
        <v>40</v>
      </c>
    </row>
    <row r="4" spans="2:12" x14ac:dyDescent="0.25">
      <c r="B4" s="42" t="s">
        <v>84</v>
      </c>
      <c r="C4" s="53">
        <f>C3*5%</f>
        <v>6844.5</v>
      </c>
      <c r="D4" s="42"/>
      <c r="E4" s="42"/>
      <c r="F4" s="42"/>
      <c r="H4" s="57" t="s">
        <v>41</v>
      </c>
      <c r="I4" s="42" t="s">
        <v>42</v>
      </c>
      <c r="J4" s="42" t="s">
        <v>43</v>
      </c>
      <c r="K4" s="42">
        <v>2554.8123374210331</v>
      </c>
      <c r="L4" s="42">
        <v>2248.2348569305091</v>
      </c>
    </row>
    <row r="5" spans="2:12" x14ac:dyDescent="0.25">
      <c r="B5" s="42" t="s">
        <v>79</v>
      </c>
      <c r="C5" s="58">
        <f>C3+C4</f>
        <v>143734.5</v>
      </c>
      <c r="D5" s="59" t="s">
        <v>62</v>
      </c>
      <c r="E5" s="60">
        <f>C5/10.764</f>
        <v>13353.260869565218</v>
      </c>
      <c r="F5" s="59" t="s">
        <v>63</v>
      </c>
      <c r="H5" s="61" t="s">
        <v>44</v>
      </c>
      <c r="I5" s="57">
        <v>0.95</v>
      </c>
      <c r="J5" s="42"/>
      <c r="K5" s="42" t="s">
        <v>45</v>
      </c>
      <c r="L5" s="42" t="s">
        <v>42</v>
      </c>
    </row>
    <row r="6" spans="2:12" x14ac:dyDescent="0.25">
      <c r="B6" s="42" t="s">
        <v>80</v>
      </c>
      <c r="C6" s="53">
        <v>53760</v>
      </c>
      <c r="D6" s="42"/>
      <c r="E6" s="42"/>
      <c r="F6" s="42"/>
      <c r="H6" s="62" t="s">
        <v>46</v>
      </c>
      <c r="I6" s="57">
        <v>0.9</v>
      </c>
      <c r="J6" s="42" t="s">
        <v>47</v>
      </c>
      <c r="K6" s="42" t="s">
        <v>48</v>
      </c>
      <c r="L6" s="42" t="s">
        <v>49</v>
      </c>
    </row>
    <row r="7" spans="2:12" x14ac:dyDescent="0.25">
      <c r="B7" s="42" t="s">
        <v>81</v>
      </c>
      <c r="C7" s="53">
        <f>C5-C6</f>
        <v>89974.5</v>
      </c>
      <c r="D7" s="42"/>
      <c r="E7" s="42"/>
      <c r="F7" s="42"/>
      <c r="H7" s="61" t="s">
        <v>50</v>
      </c>
      <c r="I7" s="57">
        <v>0.8</v>
      </c>
      <c r="J7" s="42"/>
      <c r="K7" s="61" t="s">
        <v>46</v>
      </c>
      <c r="L7" s="57">
        <v>0.05</v>
      </c>
    </row>
    <row r="8" spans="2:12" ht="30" x14ac:dyDescent="0.25">
      <c r="B8" s="63" t="s">
        <v>82</v>
      </c>
      <c r="C8" s="53">
        <f>C7*D13%</f>
        <v>50385.72</v>
      </c>
      <c r="D8" s="42"/>
      <c r="E8" s="42"/>
      <c r="F8" s="42"/>
      <c r="H8" s="61" t="s">
        <v>51</v>
      </c>
      <c r="I8" s="57">
        <v>0.7</v>
      </c>
      <c r="J8" s="42"/>
      <c r="K8" s="64" t="s">
        <v>52</v>
      </c>
      <c r="L8" s="57">
        <v>0.1</v>
      </c>
    </row>
    <row r="9" spans="2:12" x14ac:dyDescent="0.25">
      <c r="B9" s="42" t="s">
        <v>83</v>
      </c>
      <c r="C9" s="58">
        <f>C6+C8</f>
        <v>104145.72</v>
      </c>
      <c r="D9" s="59" t="s">
        <v>62</v>
      </c>
      <c r="E9" s="60">
        <f>C9/10.764</f>
        <v>9675.3734671125985</v>
      </c>
      <c r="F9" s="59" t="s">
        <v>63</v>
      </c>
      <c r="H9" s="61" t="s">
        <v>53</v>
      </c>
      <c r="I9" s="57">
        <v>0.6</v>
      </c>
      <c r="J9" s="42"/>
      <c r="K9" s="42" t="s">
        <v>54</v>
      </c>
      <c r="L9" s="57">
        <v>0.15</v>
      </c>
    </row>
    <row r="10" spans="2:12" x14ac:dyDescent="0.25">
      <c r="C10" s="65"/>
      <c r="H10" s="42" t="s">
        <v>55</v>
      </c>
      <c r="I10" s="57">
        <v>0.5</v>
      </c>
      <c r="J10" s="42"/>
      <c r="K10" s="42" t="s">
        <v>56</v>
      </c>
      <c r="L10" s="57">
        <v>0.2</v>
      </c>
    </row>
    <row r="11" spans="2:12" x14ac:dyDescent="0.25">
      <c r="B11" s="48" t="s">
        <v>68</v>
      </c>
      <c r="C11" s="67">
        <f>Calculation!D7</f>
        <v>2024</v>
      </c>
      <c r="H11" s="42" t="s">
        <v>57</v>
      </c>
      <c r="I11" s="57">
        <v>0.4</v>
      </c>
      <c r="J11" s="42"/>
      <c r="K11" s="42"/>
      <c r="L11" s="42"/>
    </row>
    <row r="12" spans="2:12" x14ac:dyDescent="0.25">
      <c r="B12" s="48" t="s">
        <v>69</v>
      </c>
      <c r="C12" s="67">
        <f>Calculation!D8</f>
        <v>1980</v>
      </c>
      <c r="D12" s="66">
        <v>100</v>
      </c>
      <c r="H12" s="42" t="s">
        <v>58</v>
      </c>
      <c r="I12" s="57">
        <v>0.3</v>
      </c>
      <c r="J12" s="42"/>
      <c r="K12" s="42"/>
      <c r="L12" s="42"/>
    </row>
    <row r="13" spans="2:12" x14ac:dyDescent="0.25">
      <c r="B13" s="48" t="s">
        <v>70</v>
      </c>
      <c r="C13" s="67">
        <f>C11-C12</f>
        <v>44</v>
      </c>
      <c r="D13" s="66">
        <f>D12-C13</f>
        <v>56</v>
      </c>
    </row>
    <row r="15" spans="2:12" x14ac:dyDescent="0.25">
      <c r="B15" s="42" t="s">
        <v>59</v>
      </c>
      <c r="C15" s="53">
        <v>93700</v>
      </c>
      <c r="D15" s="42"/>
      <c r="E15" s="42"/>
      <c r="F15" s="42"/>
    </row>
    <row r="16" spans="2:12" x14ac:dyDescent="0.25">
      <c r="B16" s="42" t="s">
        <v>60</v>
      </c>
      <c r="C16" s="53">
        <f>C15*5%</f>
        <v>4685</v>
      </c>
      <c r="D16" s="42"/>
      <c r="E16" s="42"/>
      <c r="F16" s="42"/>
    </row>
    <row r="17" spans="2:10" x14ac:dyDescent="0.25">
      <c r="B17" s="42" t="s">
        <v>61</v>
      </c>
      <c r="C17" s="58">
        <f>C15+C16</f>
        <v>98385</v>
      </c>
      <c r="D17" s="59" t="s">
        <v>62</v>
      </c>
      <c r="E17" s="60">
        <f>C17/10.764</f>
        <v>9140.1895206243044</v>
      </c>
      <c r="F17" s="59" t="s">
        <v>63</v>
      </c>
    </row>
    <row r="18" spans="2:10" x14ac:dyDescent="0.25">
      <c r="B18" s="42" t="s">
        <v>65</v>
      </c>
      <c r="C18" s="53">
        <v>26620</v>
      </c>
      <c r="D18" s="42"/>
      <c r="E18" s="42"/>
      <c r="F18" s="42"/>
    </row>
    <row r="19" spans="2:10" x14ac:dyDescent="0.25">
      <c r="B19" s="42" t="s">
        <v>66</v>
      </c>
      <c r="C19" s="53">
        <f>C17-C18</f>
        <v>71765</v>
      </c>
      <c r="D19" s="42"/>
      <c r="E19" s="42"/>
      <c r="F19" s="42"/>
    </row>
    <row r="20" spans="2:10" ht="45" x14ac:dyDescent="0.25">
      <c r="B20" s="63" t="s">
        <v>67</v>
      </c>
      <c r="C20" s="53">
        <f>C18*80%</f>
        <v>21296</v>
      </c>
      <c r="D20" s="42"/>
      <c r="E20" s="42"/>
      <c r="F20" s="42"/>
    </row>
    <row r="21" spans="2:10" x14ac:dyDescent="0.25">
      <c r="B21" s="42" t="s">
        <v>64</v>
      </c>
      <c r="C21" s="58">
        <f>C19+C20</f>
        <v>93061</v>
      </c>
      <c r="D21" s="59" t="s">
        <v>62</v>
      </c>
      <c r="E21" s="60">
        <f>C21/10.764</f>
        <v>8645.5778520995918</v>
      </c>
      <c r="F21" s="59" t="s">
        <v>63</v>
      </c>
    </row>
    <row r="25" spans="2:10" x14ac:dyDescent="0.25">
      <c r="J25" t="s">
        <v>85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9" t="s">
        <v>29</v>
      </c>
      <c r="B1" s="39" t="s">
        <v>30</v>
      </c>
      <c r="C1" s="39" t="s">
        <v>31</v>
      </c>
      <c r="D1" s="39" t="s">
        <v>30</v>
      </c>
      <c r="E1" s="40" t="s">
        <v>32</v>
      </c>
      <c r="F1" s="40" t="s">
        <v>33</v>
      </c>
      <c r="G1" s="40" t="s">
        <v>34</v>
      </c>
      <c r="H1" s="40" t="s">
        <v>34</v>
      </c>
      <c r="I1" s="41" t="s">
        <v>35</v>
      </c>
      <c r="J1" s="41" t="s">
        <v>36</v>
      </c>
      <c r="K1" s="74"/>
      <c r="L1" s="74"/>
      <c r="M1" s="74"/>
      <c r="N1" s="74"/>
      <c r="O1" s="74"/>
      <c r="P1" s="74"/>
      <c r="Q1" s="74"/>
      <c r="R1" s="74"/>
    </row>
    <row r="2" spans="1:23" ht="16.5" x14ac:dyDescent="0.3">
      <c r="A2" s="39">
        <v>0</v>
      </c>
      <c r="B2" s="39">
        <v>0</v>
      </c>
      <c r="C2" s="39">
        <v>0</v>
      </c>
      <c r="D2" s="39">
        <v>0</v>
      </c>
      <c r="E2" s="40">
        <f t="shared" ref="E2:I23" si="0">B2/12</f>
        <v>0</v>
      </c>
      <c r="F2" s="40">
        <f t="shared" ref="F2:F30" si="1">D2/12</f>
        <v>0</v>
      </c>
      <c r="G2" s="40">
        <f t="shared" ref="G2:G30" si="2">A2+E2</f>
        <v>0</v>
      </c>
      <c r="H2" s="40">
        <f t="shared" ref="H2:H30" si="3">C2+F2</f>
        <v>0</v>
      </c>
      <c r="I2" s="41">
        <f t="shared" ref="I2:I22" si="4">G2*H2</f>
        <v>0</v>
      </c>
      <c r="J2" s="41">
        <f>I2</f>
        <v>0</v>
      </c>
      <c r="K2" s="42"/>
      <c r="L2" s="42"/>
      <c r="M2" s="42"/>
      <c r="N2" s="43"/>
      <c r="O2" s="42"/>
      <c r="P2" s="42"/>
      <c r="Q2" s="42"/>
      <c r="R2" s="4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9">
        <v>0</v>
      </c>
      <c r="B3" s="39">
        <v>0</v>
      </c>
      <c r="C3" s="39">
        <v>0</v>
      </c>
      <c r="D3" s="39">
        <v>0</v>
      </c>
      <c r="E3" s="40">
        <f t="shared" si="0"/>
        <v>0</v>
      </c>
      <c r="F3" s="40">
        <f t="shared" si="1"/>
        <v>0</v>
      </c>
      <c r="G3" s="40">
        <f t="shared" si="2"/>
        <v>0</v>
      </c>
      <c r="H3" s="40">
        <f t="shared" si="3"/>
        <v>0</v>
      </c>
      <c r="I3" s="41">
        <f t="shared" si="4"/>
        <v>0</v>
      </c>
      <c r="J3" s="41">
        <f>J2+I3</f>
        <v>0</v>
      </c>
      <c r="K3" s="42"/>
      <c r="L3" s="42"/>
      <c r="M3" s="42"/>
      <c r="N3" s="43"/>
      <c r="O3" s="42"/>
      <c r="P3" s="42"/>
      <c r="Q3" s="42"/>
      <c r="R3" s="42"/>
      <c r="S3" s="3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9">
        <v>0</v>
      </c>
      <c r="B4" s="39">
        <v>0</v>
      </c>
      <c r="C4" s="39">
        <v>0</v>
      </c>
      <c r="D4" s="39">
        <v>0</v>
      </c>
      <c r="E4" s="40">
        <f t="shared" si="0"/>
        <v>0</v>
      </c>
      <c r="F4" s="40">
        <f t="shared" si="1"/>
        <v>0</v>
      </c>
      <c r="G4" s="40">
        <f t="shared" si="2"/>
        <v>0</v>
      </c>
      <c r="H4" s="40">
        <f t="shared" si="3"/>
        <v>0</v>
      </c>
      <c r="I4" s="41">
        <f t="shared" si="4"/>
        <v>0</v>
      </c>
      <c r="J4" s="41">
        <f t="shared" ref="J4:J30" si="5">J3+I4</f>
        <v>0</v>
      </c>
      <c r="K4" s="42"/>
      <c r="L4" s="42"/>
      <c r="M4" s="42"/>
      <c r="N4" s="42"/>
      <c r="O4" s="42"/>
      <c r="P4" s="42"/>
      <c r="Q4" s="42"/>
      <c r="R4" s="42"/>
      <c r="S4" s="44" t="s">
        <v>44</v>
      </c>
      <c r="T4" s="37">
        <v>0.95</v>
      </c>
      <c r="V4" t="s">
        <v>45</v>
      </c>
      <c r="W4" t="s">
        <v>42</v>
      </c>
    </row>
    <row r="5" spans="1:23" ht="16.5" x14ac:dyDescent="0.3">
      <c r="A5" s="39">
        <v>0</v>
      </c>
      <c r="B5" s="39">
        <v>0</v>
      </c>
      <c r="C5" s="39">
        <v>0</v>
      </c>
      <c r="D5" s="39">
        <v>0</v>
      </c>
      <c r="E5" s="40">
        <f t="shared" si="0"/>
        <v>0</v>
      </c>
      <c r="F5" s="40">
        <f t="shared" si="1"/>
        <v>0</v>
      </c>
      <c r="G5" s="40">
        <f t="shared" si="2"/>
        <v>0</v>
      </c>
      <c r="H5" s="40">
        <f t="shared" si="3"/>
        <v>0</v>
      </c>
      <c r="I5" s="41">
        <f t="shared" si="4"/>
        <v>0</v>
      </c>
      <c r="J5" s="41">
        <f t="shared" si="5"/>
        <v>0</v>
      </c>
      <c r="K5" s="42"/>
      <c r="L5" s="42"/>
      <c r="M5" s="42"/>
      <c r="N5" s="42">
        <f t="shared" ref="N5:N11" si="6">L5*M5</f>
        <v>0</v>
      </c>
      <c r="O5" s="42"/>
      <c r="P5" s="42"/>
      <c r="Q5" s="42"/>
      <c r="R5" s="43"/>
      <c r="S5" s="45" t="s">
        <v>46</v>
      </c>
      <c r="T5" s="3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9">
        <v>0</v>
      </c>
      <c r="B6" s="39">
        <v>0</v>
      </c>
      <c r="C6" s="39">
        <v>0</v>
      </c>
      <c r="D6" s="39">
        <v>0</v>
      </c>
      <c r="E6" s="40">
        <f t="shared" si="0"/>
        <v>0</v>
      </c>
      <c r="F6" s="40">
        <f t="shared" si="1"/>
        <v>0</v>
      </c>
      <c r="G6" s="40">
        <f t="shared" si="2"/>
        <v>0</v>
      </c>
      <c r="H6" s="40">
        <f t="shared" si="3"/>
        <v>0</v>
      </c>
      <c r="I6" s="41">
        <f t="shared" si="4"/>
        <v>0</v>
      </c>
      <c r="J6" s="41">
        <f t="shared" si="5"/>
        <v>0</v>
      </c>
      <c r="K6" s="42"/>
      <c r="L6" s="42"/>
      <c r="M6" s="42"/>
      <c r="N6" s="42">
        <f t="shared" si="6"/>
        <v>0</v>
      </c>
      <c r="O6" s="42"/>
      <c r="P6" s="42"/>
      <c r="Q6" s="42"/>
      <c r="R6" s="43"/>
      <c r="S6" s="44" t="s">
        <v>50</v>
      </c>
      <c r="T6" s="37">
        <v>0.8</v>
      </c>
      <c r="V6" s="44" t="s">
        <v>46</v>
      </c>
      <c r="W6" s="37">
        <v>0.05</v>
      </c>
    </row>
    <row r="7" spans="1:23" ht="16.5" x14ac:dyDescent="0.3">
      <c r="A7" s="39">
        <v>0</v>
      </c>
      <c r="B7" s="39">
        <v>0</v>
      </c>
      <c r="C7" s="39">
        <v>0</v>
      </c>
      <c r="D7" s="39">
        <v>0</v>
      </c>
      <c r="E7" s="40">
        <f t="shared" si="0"/>
        <v>0</v>
      </c>
      <c r="F7" s="40">
        <f t="shared" si="1"/>
        <v>0</v>
      </c>
      <c r="G7" s="40">
        <f t="shared" si="2"/>
        <v>0</v>
      </c>
      <c r="H7" s="40">
        <f t="shared" si="3"/>
        <v>0</v>
      </c>
      <c r="I7" s="41">
        <f t="shared" si="4"/>
        <v>0</v>
      </c>
      <c r="J7" s="41">
        <f t="shared" si="5"/>
        <v>0</v>
      </c>
      <c r="K7" s="42"/>
      <c r="L7" s="42"/>
      <c r="M7" s="42"/>
      <c r="N7" s="42">
        <f t="shared" si="6"/>
        <v>0</v>
      </c>
      <c r="O7" s="42"/>
      <c r="P7" s="42"/>
      <c r="Q7" s="42"/>
      <c r="R7" s="43"/>
      <c r="S7" s="44" t="s">
        <v>51</v>
      </c>
      <c r="T7" s="37">
        <v>0.7</v>
      </c>
      <c r="V7" s="46" t="s">
        <v>52</v>
      </c>
      <c r="W7" s="37">
        <v>0.1</v>
      </c>
    </row>
    <row r="8" spans="1:23" ht="16.5" x14ac:dyDescent="0.3">
      <c r="A8" s="39">
        <v>0</v>
      </c>
      <c r="B8" s="39">
        <v>0</v>
      </c>
      <c r="C8" s="39">
        <v>0</v>
      </c>
      <c r="D8" s="39">
        <v>0</v>
      </c>
      <c r="E8" s="40">
        <f t="shared" si="0"/>
        <v>0</v>
      </c>
      <c r="F8" s="40">
        <f t="shared" si="1"/>
        <v>0</v>
      </c>
      <c r="G8" s="40">
        <f t="shared" si="2"/>
        <v>0</v>
      </c>
      <c r="H8" s="40">
        <f t="shared" si="3"/>
        <v>0</v>
      </c>
      <c r="I8" s="41">
        <f t="shared" si="4"/>
        <v>0</v>
      </c>
      <c r="J8" s="41">
        <f t="shared" si="5"/>
        <v>0</v>
      </c>
      <c r="K8" s="42"/>
      <c r="L8" s="42"/>
      <c r="M8" s="42"/>
      <c r="N8" s="42">
        <f t="shared" si="6"/>
        <v>0</v>
      </c>
      <c r="O8" s="42"/>
      <c r="P8" s="42"/>
      <c r="Q8" s="42"/>
      <c r="R8" s="43"/>
      <c r="S8" s="44" t="s">
        <v>53</v>
      </c>
      <c r="T8" s="37">
        <v>0.6</v>
      </c>
      <c r="V8" t="s">
        <v>54</v>
      </c>
      <c r="W8" s="37">
        <v>0.15</v>
      </c>
    </row>
    <row r="9" spans="1:23" ht="16.5" x14ac:dyDescent="0.3">
      <c r="A9" s="39">
        <v>0</v>
      </c>
      <c r="B9" s="39">
        <v>0</v>
      </c>
      <c r="C9" s="39">
        <v>0</v>
      </c>
      <c r="D9" s="39">
        <v>0</v>
      </c>
      <c r="E9" s="40">
        <f t="shared" si="0"/>
        <v>0</v>
      </c>
      <c r="F9" s="40">
        <f t="shared" si="1"/>
        <v>0</v>
      </c>
      <c r="G9" s="40">
        <f t="shared" si="2"/>
        <v>0</v>
      </c>
      <c r="H9" s="40">
        <f t="shared" si="3"/>
        <v>0</v>
      </c>
      <c r="I9" s="41">
        <f t="shared" si="4"/>
        <v>0</v>
      </c>
      <c r="J9" s="41">
        <f t="shared" si="5"/>
        <v>0</v>
      </c>
      <c r="K9" s="42"/>
      <c r="L9" s="42"/>
      <c r="M9" s="42"/>
      <c r="N9" s="42">
        <f t="shared" si="6"/>
        <v>0</v>
      </c>
      <c r="O9" s="42"/>
      <c r="P9" s="42"/>
      <c r="Q9" s="42"/>
      <c r="R9" s="43"/>
      <c r="S9" t="s">
        <v>55</v>
      </c>
      <c r="T9" s="37">
        <v>0.5</v>
      </c>
      <c r="V9" t="s">
        <v>56</v>
      </c>
      <c r="W9" s="37">
        <v>0.2</v>
      </c>
    </row>
    <row r="10" spans="1:23" ht="16.5" x14ac:dyDescent="0.3">
      <c r="A10" s="39">
        <v>0</v>
      </c>
      <c r="B10" s="39">
        <v>0</v>
      </c>
      <c r="C10" s="39">
        <v>0</v>
      </c>
      <c r="D10" s="39">
        <v>0</v>
      </c>
      <c r="E10" s="40">
        <f t="shared" si="0"/>
        <v>0</v>
      </c>
      <c r="F10" s="40">
        <f t="shared" si="1"/>
        <v>0</v>
      </c>
      <c r="G10" s="40">
        <f t="shared" si="2"/>
        <v>0</v>
      </c>
      <c r="H10" s="40">
        <f t="shared" si="3"/>
        <v>0</v>
      </c>
      <c r="I10" s="41">
        <f t="shared" si="4"/>
        <v>0</v>
      </c>
      <c r="J10" s="41">
        <f t="shared" si="5"/>
        <v>0</v>
      </c>
      <c r="K10" s="42"/>
      <c r="L10" s="42"/>
      <c r="M10" s="42"/>
      <c r="N10" s="42">
        <f t="shared" si="6"/>
        <v>0</v>
      </c>
      <c r="O10" s="42"/>
      <c r="P10" s="42"/>
      <c r="Q10" s="42"/>
      <c r="R10" s="43"/>
      <c r="S10" t="s">
        <v>57</v>
      </c>
      <c r="T10" s="37">
        <v>0.4</v>
      </c>
    </row>
    <row r="11" spans="1:23" ht="16.5" x14ac:dyDescent="0.3">
      <c r="A11" s="39">
        <v>0</v>
      </c>
      <c r="B11" s="39">
        <v>0</v>
      </c>
      <c r="C11" s="39">
        <v>0</v>
      </c>
      <c r="D11" s="39">
        <v>0</v>
      </c>
      <c r="E11" s="40">
        <f t="shared" si="0"/>
        <v>0</v>
      </c>
      <c r="F11" s="40">
        <f t="shared" si="1"/>
        <v>0</v>
      </c>
      <c r="G11" s="40">
        <f t="shared" si="2"/>
        <v>0</v>
      </c>
      <c r="H11" s="40">
        <f t="shared" si="3"/>
        <v>0</v>
      </c>
      <c r="I11" s="41">
        <f t="shared" si="4"/>
        <v>0</v>
      </c>
      <c r="J11" s="41">
        <f t="shared" si="5"/>
        <v>0</v>
      </c>
      <c r="K11" s="42"/>
      <c r="L11" s="42"/>
      <c r="M11" s="42"/>
      <c r="N11" s="42">
        <f t="shared" si="6"/>
        <v>0</v>
      </c>
      <c r="O11" s="42"/>
      <c r="P11" s="42"/>
      <c r="Q11" s="42"/>
      <c r="R11" s="43"/>
      <c r="T11" s="37"/>
    </row>
    <row r="12" spans="1:23" ht="16.5" x14ac:dyDescent="0.3">
      <c r="A12" s="39">
        <v>0</v>
      </c>
      <c r="B12" s="39">
        <v>0</v>
      </c>
      <c r="C12" s="39">
        <v>0</v>
      </c>
      <c r="D12" s="39">
        <v>0</v>
      </c>
      <c r="E12" s="40">
        <f t="shared" si="0"/>
        <v>0</v>
      </c>
      <c r="F12" s="40">
        <f t="shared" si="1"/>
        <v>0</v>
      </c>
      <c r="G12" s="40">
        <f t="shared" si="2"/>
        <v>0</v>
      </c>
      <c r="H12" s="40">
        <f t="shared" si="3"/>
        <v>0</v>
      </c>
      <c r="I12" s="47">
        <f t="shared" si="4"/>
        <v>0</v>
      </c>
      <c r="J12" s="41">
        <f>J11+I12</f>
        <v>0</v>
      </c>
      <c r="K12" s="42"/>
      <c r="L12" s="42"/>
      <c r="M12" s="42"/>
      <c r="N12" s="48">
        <f>SUM(N5:N11)</f>
        <v>0</v>
      </c>
      <c r="O12" s="42"/>
      <c r="P12" s="42"/>
      <c r="Q12" s="42"/>
      <c r="R12" s="43"/>
      <c r="S12" t="s">
        <v>58</v>
      </c>
      <c r="T12" s="37">
        <v>0.3</v>
      </c>
    </row>
    <row r="13" spans="1:23" ht="16.5" x14ac:dyDescent="0.3">
      <c r="A13" s="39">
        <v>0</v>
      </c>
      <c r="B13" s="39">
        <v>0</v>
      </c>
      <c r="C13" s="39">
        <v>0</v>
      </c>
      <c r="D13" s="39">
        <v>0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f t="shared" si="3"/>
        <v>0</v>
      </c>
      <c r="I13" s="41">
        <f t="shared" si="4"/>
        <v>0</v>
      </c>
      <c r="J13" s="41">
        <f t="shared" si="5"/>
        <v>0</v>
      </c>
      <c r="K13" s="42"/>
      <c r="L13" s="42"/>
      <c r="M13" s="42"/>
      <c r="N13" s="42"/>
      <c r="O13" s="42"/>
      <c r="P13" s="42"/>
      <c r="Q13" s="42"/>
      <c r="R13" s="43"/>
    </row>
    <row r="14" spans="1:23" ht="16.5" x14ac:dyDescent="0.3">
      <c r="A14" s="39">
        <v>0</v>
      </c>
      <c r="B14" s="39">
        <v>0</v>
      </c>
      <c r="C14" s="39">
        <v>0</v>
      </c>
      <c r="D14" s="39">
        <v>0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f t="shared" si="3"/>
        <v>0</v>
      </c>
      <c r="I14" s="41">
        <f t="shared" si="4"/>
        <v>0</v>
      </c>
      <c r="J14" s="41">
        <f t="shared" si="5"/>
        <v>0</v>
      </c>
      <c r="K14" s="42"/>
      <c r="L14" s="42"/>
      <c r="M14" s="42"/>
      <c r="N14" s="48">
        <f>L14*M14</f>
        <v>0</v>
      </c>
      <c r="O14" s="42"/>
      <c r="P14" s="42"/>
      <c r="Q14" s="42"/>
      <c r="R14" s="43"/>
    </row>
    <row r="15" spans="1:23" ht="16.5" x14ac:dyDescent="0.3">
      <c r="A15" s="39">
        <v>0</v>
      </c>
      <c r="B15" s="39">
        <v>0</v>
      </c>
      <c r="C15" s="39">
        <v>0</v>
      </c>
      <c r="D15" s="39">
        <v>0</v>
      </c>
      <c r="E15" s="49">
        <f t="shared" si="0"/>
        <v>0</v>
      </c>
      <c r="F15" s="49">
        <f t="shared" si="1"/>
        <v>0</v>
      </c>
      <c r="G15" s="49">
        <f t="shared" si="2"/>
        <v>0</v>
      </c>
      <c r="H15" s="49">
        <f t="shared" si="3"/>
        <v>0</v>
      </c>
      <c r="I15" s="47">
        <f t="shared" si="4"/>
        <v>0</v>
      </c>
      <c r="J15" s="41">
        <f t="shared" si="5"/>
        <v>0</v>
      </c>
      <c r="K15" s="42"/>
      <c r="L15" s="42"/>
      <c r="M15" s="42"/>
      <c r="N15" s="42"/>
      <c r="O15" s="42"/>
      <c r="P15" s="42"/>
      <c r="Q15" s="42"/>
      <c r="R15" s="43"/>
    </row>
    <row r="16" spans="1:23" ht="16.5" x14ac:dyDescent="0.3">
      <c r="A16" s="39">
        <v>0</v>
      </c>
      <c r="B16" s="39">
        <v>0</v>
      </c>
      <c r="C16" s="39">
        <v>0</v>
      </c>
      <c r="D16" s="39">
        <v>0</v>
      </c>
      <c r="E16" s="40">
        <f>B16/12</f>
        <v>0</v>
      </c>
      <c r="F16" s="40">
        <f>D16/12</f>
        <v>0</v>
      </c>
      <c r="G16" s="40">
        <f>A16+E16</f>
        <v>0</v>
      </c>
      <c r="H16" s="40">
        <f>C16+F16</f>
        <v>0</v>
      </c>
      <c r="I16" s="41">
        <f t="shared" si="4"/>
        <v>0</v>
      </c>
      <c r="J16" s="41">
        <f t="shared" si="5"/>
        <v>0</v>
      </c>
      <c r="K16" s="42"/>
      <c r="L16" s="42"/>
      <c r="M16" s="42"/>
      <c r="N16" s="43"/>
      <c r="O16" s="42"/>
      <c r="P16" s="42"/>
      <c r="Q16" s="42"/>
      <c r="R16" s="43"/>
    </row>
    <row r="17" spans="1:21" ht="16.5" x14ac:dyDescent="0.3">
      <c r="A17" s="39">
        <v>0</v>
      </c>
      <c r="B17" s="39">
        <v>0</v>
      </c>
      <c r="C17" s="39">
        <v>0</v>
      </c>
      <c r="D17" s="39">
        <v>0</v>
      </c>
      <c r="E17" s="40">
        <f>B17/12</f>
        <v>0</v>
      </c>
      <c r="F17" s="40">
        <f>D17/12</f>
        <v>0</v>
      </c>
      <c r="G17" s="40">
        <f>A17+E17</f>
        <v>0</v>
      </c>
      <c r="H17" s="40">
        <f>C17+F17</f>
        <v>0</v>
      </c>
      <c r="I17" s="41">
        <f t="shared" si="4"/>
        <v>0</v>
      </c>
      <c r="J17" s="41">
        <f t="shared" si="5"/>
        <v>0</v>
      </c>
      <c r="K17" s="42"/>
      <c r="L17" s="42"/>
      <c r="M17" s="42"/>
      <c r="N17" s="43"/>
      <c r="O17" s="42"/>
      <c r="P17" s="42"/>
      <c r="Q17" s="42"/>
      <c r="R17" s="43"/>
    </row>
    <row r="18" spans="1:21" ht="16.5" x14ac:dyDescent="0.3">
      <c r="A18" s="39">
        <v>0</v>
      </c>
      <c r="B18" s="39">
        <v>0</v>
      </c>
      <c r="C18" s="39">
        <v>0</v>
      </c>
      <c r="D18" s="39">
        <v>0</v>
      </c>
      <c r="E18" s="49">
        <f>B18/12</f>
        <v>0</v>
      </c>
      <c r="F18" s="49">
        <f>D18/12</f>
        <v>0</v>
      </c>
      <c r="G18" s="49">
        <f>A18+E18</f>
        <v>0</v>
      </c>
      <c r="H18" s="49">
        <f>C18+F18</f>
        <v>0</v>
      </c>
      <c r="I18" s="47">
        <f>G18*H18</f>
        <v>0</v>
      </c>
      <c r="J18" s="41">
        <f t="shared" si="5"/>
        <v>0</v>
      </c>
      <c r="K18" s="42"/>
      <c r="L18" s="42"/>
      <c r="M18" s="42"/>
      <c r="N18" s="43"/>
      <c r="O18" s="42"/>
      <c r="P18" s="42"/>
      <c r="Q18" s="42"/>
      <c r="R18" s="43"/>
    </row>
    <row r="19" spans="1:21" ht="16.5" x14ac:dyDescent="0.3">
      <c r="A19" s="39">
        <v>0</v>
      </c>
      <c r="B19" s="39">
        <v>0</v>
      </c>
      <c r="C19" s="39">
        <v>0</v>
      </c>
      <c r="D19" s="39">
        <v>0</v>
      </c>
      <c r="E19" s="49">
        <f t="shared" si="0"/>
        <v>0</v>
      </c>
      <c r="F19" s="49">
        <f t="shared" si="1"/>
        <v>0</v>
      </c>
      <c r="G19" s="49">
        <f t="shared" si="2"/>
        <v>0</v>
      </c>
      <c r="H19" s="49">
        <f t="shared" si="3"/>
        <v>0</v>
      </c>
      <c r="I19" s="47">
        <f t="shared" si="4"/>
        <v>0</v>
      </c>
      <c r="J19" s="41">
        <f t="shared" si="5"/>
        <v>0</v>
      </c>
      <c r="K19" s="42"/>
      <c r="L19" s="42"/>
      <c r="M19" s="42"/>
      <c r="N19" s="43"/>
      <c r="O19" s="42"/>
      <c r="P19" s="42"/>
      <c r="Q19" s="42"/>
      <c r="R19" s="43"/>
    </row>
    <row r="20" spans="1:21" ht="16.5" x14ac:dyDescent="0.3">
      <c r="A20" s="39">
        <v>0</v>
      </c>
      <c r="B20" s="39">
        <v>0</v>
      </c>
      <c r="C20" s="39">
        <v>0</v>
      </c>
      <c r="D20" s="39">
        <v>0</v>
      </c>
      <c r="E20" s="49">
        <f>B20/12</f>
        <v>0</v>
      </c>
      <c r="F20" s="49">
        <f>D20/12</f>
        <v>0</v>
      </c>
      <c r="G20" s="49">
        <f>A20+E20</f>
        <v>0</v>
      </c>
      <c r="H20" s="49">
        <f>C20+F20</f>
        <v>0</v>
      </c>
      <c r="I20" s="47">
        <f>G20*H20</f>
        <v>0</v>
      </c>
      <c r="J20" s="41">
        <f>J19+I20</f>
        <v>0</v>
      </c>
      <c r="K20" s="42"/>
      <c r="L20" s="42"/>
      <c r="M20" s="42"/>
      <c r="N20" s="43"/>
      <c r="O20" s="42"/>
      <c r="P20" s="50"/>
      <c r="Q20" s="50"/>
      <c r="R20" s="43"/>
    </row>
    <row r="21" spans="1:21" ht="16.5" x14ac:dyDescent="0.3">
      <c r="A21" s="39">
        <v>0</v>
      </c>
      <c r="B21" s="39">
        <v>0</v>
      </c>
      <c r="C21" s="39">
        <v>0</v>
      </c>
      <c r="D21" s="39">
        <v>0</v>
      </c>
      <c r="E21" s="49">
        <f t="shared" si="0"/>
        <v>0</v>
      </c>
      <c r="F21" s="49">
        <f t="shared" si="1"/>
        <v>0</v>
      </c>
      <c r="G21" s="49">
        <f t="shared" si="2"/>
        <v>0</v>
      </c>
      <c r="H21" s="49">
        <f t="shared" si="3"/>
        <v>0</v>
      </c>
      <c r="I21" s="47">
        <f t="shared" si="4"/>
        <v>0</v>
      </c>
      <c r="J21" s="41">
        <f t="shared" si="5"/>
        <v>0</v>
      </c>
      <c r="K21" s="42"/>
      <c r="L21" s="42"/>
      <c r="M21" s="42"/>
      <c r="N21" s="51"/>
      <c r="O21" s="42"/>
      <c r="P21" s="42"/>
      <c r="Q21" s="42"/>
      <c r="R21" s="43"/>
      <c r="S21" s="8"/>
      <c r="U21" s="2"/>
    </row>
    <row r="22" spans="1:21" ht="16.5" x14ac:dyDescent="0.3">
      <c r="A22" s="39">
        <v>0</v>
      </c>
      <c r="B22" s="39">
        <v>0</v>
      </c>
      <c r="C22" s="39">
        <v>0</v>
      </c>
      <c r="D22" s="39">
        <v>0</v>
      </c>
      <c r="E22" s="49">
        <f t="shared" si="0"/>
        <v>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I22" s="47">
        <f t="shared" si="4"/>
        <v>0</v>
      </c>
      <c r="J22" s="41">
        <f t="shared" si="5"/>
        <v>0</v>
      </c>
      <c r="K22" s="42"/>
      <c r="L22" s="42"/>
      <c r="M22" s="42"/>
      <c r="N22" s="43"/>
      <c r="O22" s="42"/>
      <c r="P22" s="42"/>
      <c r="Q22" s="42"/>
      <c r="R22" s="43"/>
    </row>
    <row r="23" spans="1:21" ht="16.5" x14ac:dyDescent="0.3">
      <c r="A23" s="39">
        <v>0</v>
      </c>
      <c r="B23" s="39">
        <v>0</v>
      </c>
      <c r="C23" s="39">
        <v>0</v>
      </c>
      <c r="D23" s="39"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  <c r="H23" s="49">
        <f t="shared" si="0"/>
        <v>0</v>
      </c>
      <c r="I23" s="49">
        <f t="shared" si="0"/>
        <v>0</v>
      </c>
      <c r="J23" s="41">
        <f t="shared" si="5"/>
        <v>0</v>
      </c>
      <c r="K23" s="42"/>
      <c r="L23" s="42"/>
      <c r="M23" s="42"/>
      <c r="N23" s="43"/>
      <c r="O23" s="42"/>
      <c r="P23" s="42"/>
      <c r="Q23" s="42"/>
      <c r="R23" s="43"/>
    </row>
    <row r="24" spans="1:21" ht="16.5" x14ac:dyDescent="0.3">
      <c r="A24" s="39">
        <v>0</v>
      </c>
      <c r="B24" s="39">
        <v>0</v>
      </c>
      <c r="C24" s="39">
        <v>0</v>
      </c>
      <c r="D24" s="39">
        <v>0</v>
      </c>
      <c r="E24" s="49">
        <f t="shared" ref="E24:I30" si="7">B24/12</f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1">
        <f t="shared" si="5"/>
        <v>0</v>
      </c>
      <c r="K24" s="42"/>
      <c r="L24" s="42"/>
      <c r="M24" s="52"/>
      <c r="N24" s="51"/>
      <c r="O24" s="48"/>
      <c r="P24" s="42"/>
      <c r="Q24" s="42"/>
      <c r="R24" s="48"/>
    </row>
    <row r="25" spans="1:21" ht="16.5" x14ac:dyDescent="0.3">
      <c r="A25" s="39">
        <v>0</v>
      </c>
      <c r="B25" s="39">
        <v>0</v>
      </c>
      <c r="C25" s="39">
        <v>0</v>
      </c>
      <c r="D25" s="39"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0</v>
      </c>
      <c r="I25" s="49">
        <f t="shared" si="7"/>
        <v>0</v>
      </c>
      <c r="J25" s="41">
        <f t="shared" si="5"/>
        <v>0</v>
      </c>
      <c r="K25" s="42"/>
      <c r="L25" s="42"/>
      <c r="M25" s="52"/>
      <c r="N25" s="42"/>
      <c r="O25" s="42"/>
      <c r="P25" s="42"/>
      <c r="Q25" s="42"/>
      <c r="R25" s="42"/>
    </row>
    <row r="26" spans="1:21" ht="16.5" x14ac:dyDescent="0.3">
      <c r="A26" s="39">
        <v>0</v>
      </c>
      <c r="B26" s="39">
        <v>0</v>
      </c>
      <c r="C26" s="39">
        <v>0</v>
      </c>
      <c r="D26" s="39"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0</v>
      </c>
      <c r="I26" s="49">
        <f t="shared" si="7"/>
        <v>0</v>
      </c>
      <c r="J26" s="41">
        <f t="shared" si="5"/>
        <v>0</v>
      </c>
      <c r="K26" s="42"/>
      <c r="L26" s="42"/>
      <c r="M26" s="52"/>
      <c r="N26" s="42"/>
      <c r="O26" s="42"/>
      <c r="P26" s="42"/>
      <c r="Q26" s="42"/>
      <c r="R26" s="42"/>
    </row>
    <row r="27" spans="1:21" ht="16.5" x14ac:dyDescent="0.3">
      <c r="A27" s="39">
        <v>0</v>
      </c>
      <c r="B27" s="39">
        <v>0</v>
      </c>
      <c r="C27" s="39">
        <v>0</v>
      </c>
      <c r="D27" s="39"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1">
        <f t="shared" si="5"/>
        <v>0</v>
      </c>
      <c r="K27" s="42"/>
      <c r="L27" s="42"/>
      <c r="M27" s="42"/>
      <c r="N27" s="42"/>
      <c r="O27" s="42"/>
      <c r="P27" s="42"/>
      <c r="Q27" s="42"/>
      <c r="R27" s="42"/>
    </row>
    <row r="28" spans="1:21" ht="16.5" x14ac:dyDescent="0.3">
      <c r="A28" s="39">
        <v>0</v>
      </c>
      <c r="B28" s="39">
        <v>0</v>
      </c>
      <c r="C28" s="39">
        <v>0</v>
      </c>
      <c r="D28" s="39"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1">
        <f t="shared" si="5"/>
        <v>0</v>
      </c>
      <c r="K28" s="42"/>
      <c r="L28" s="42"/>
      <c r="M28" s="42"/>
      <c r="N28" s="42"/>
      <c r="O28" s="42"/>
      <c r="P28" s="42"/>
      <c r="Q28" s="42"/>
      <c r="R28" s="42"/>
    </row>
    <row r="29" spans="1:21" ht="16.5" x14ac:dyDescent="0.3">
      <c r="A29" s="39">
        <v>0</v>
      </c>
      <c r="B29" s="39">
        <v>0</v>
      </c>
      <c r="C29" s="39">
        <v>0</v>
      </c>
      <c r="D29" s="39">
        <v>0</v>
      </c>
      <c r="E29" s="49">
        <f t="shared" si="7"/>
        <v>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I29" s="47">
        <f t="shared" ref="I29:I30" si="8">G29*H29</f>
        <v>0</v>
      </c>
      <c r="J29" s="41">
        <f t="shared" si="5"/>
        <v>0</v>
      </c>
      <c r="K29" s="42"/>
      <c r="L29" s="42"/>
      <c r="M29" s="42"/>
      <c r="N29" s="42"/>
      <c r="O29" s="42"/>
      <c r="P29" s="53"/>
      <c r="Q29" s="53"/>
      <c r="R29" s="42"/>
    </row>
    <row r="30" spans="1:21" ht="16.5" x14ac:dyDescent="0.3">
      <c r="A30" s="39">
        <v>0</v>
      </c>
      <c r="B30" s="39">
        <v>0</v>
      </c>
      <c r="C30" s="39">
        <v>0</v>
      </c>
      <c r="D30" s="39">
        <v>0</v>
      </c>
      <c r="E30" s="49">
        <f t="shared" si="7"/>
        <v>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I30" s="47">
        <f t="shared" si="8"/>
        <v>0</v>
      </c>
      <c r="J30" s="41">
        <f t="shared" si="5"/>
        <v>0</v>
      </c>
      <c r="K30" s="42"/>
      <c r="L30" s="42"/>
      <c r="M30" s="42"/>
      <c r="N30" s="42"/>
      <c r="O30" s="42"/>
      <c r="P30" s="54"/>
      <c r="Q30" s="54"/>
      <c r="R30" s="42"/>
    </row>
    <row r="33" spans="13:17" x14ac:dyDescent="0.25">
      <c r="M33" s="6"/>
      <c r="P33" s="55"/>
      <c r="Q33" s="55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L84"/>
  <sheetViews>
    <sheetView workbookViewId="0">
      <selection activeCell="C3" sqref="C3"/>
    </sheetView>
  </sheetViews>
  <sheetFormatPr defaultRowHeight="15" x14ac:dyDescent="0.25"/>
  <cols>
    <col min="1" max="1" width="21.7109375" bestFit="1" customWidth="1"/>
    <col min="2" max="2" width="13.42578125" hidden="1" customWidth="1"/>
    <col min="3" max="3" width="17.140625" style="16" customWidth="1"/>
    <col min="4" max="4" width="12.5703125" style="16" hidden="1" customWidth="1"/>
    <col min="5" max="5" width="14.28515625" hidden="1" customWidth="1"/>
    <col min="6" max="6" width="17.140625" style="16" customWidth="1"/>
    <col min="7" max="7" width="12.5703125" style="16" bestFit="1" customWidth="1"/>
    <col min="8" max="8" width="14.28515625" bestFit="1" customWidth="1"/>
    <col min="9" max="9" width="14.28515625" customWidth="1"/>
    <col min="10" max="10" width="17.140625" style="16" customWidth="1"/>
    <col min="11" max="11" width="12.5703125" style="16" bestFit="1" customWidth="1"/>
    <col min="12" max="12" width="14.28515625" bestFit="1" customWidth="1"/>
  </cols>
  <sheetData>
    <row r="1" spans="1:12" x14ac:dyDescent="0.25">
      <c r="A1" s="11"/>
      <c r="B1" s="12"/>
      <c r="C1" s="13"/>
      <c r="D1" s="14"/>
      <c r="F1" s="13"/>
      <c r="G1" s="14"/>
      <c r="J1" s="13"/>
      <c r="K1" s="14"/>
    </row>
    <row r="2" spans="1:12" x14ac:dyDescent="0.25">
      <c r="A2" s="15"/>
      <c r="D2" s="17"/>
      <c r="G2" s="17"/>
      <c r="J2" s="16">
        <v>2023</v>
      </c>
      <c r="K2" s="17"/>
    </row>
    <row r="3" spans="1:12" x14ac:dyDescent="0.25">
      <c r="A3" s="15" t="s">
        <v>13</v>
      </c>
      <c r="B3" s="18"/>
      <c r="C3" s="19">
        <v>19500</v>
      </c>
      <c r="D3" s="22" t="s">
        <v>76</v>
      </c>
      <c r="E3" s="6" t="s">
        <v>77</v>
      </c>
      <c r="F3" s="19">
        <v>19700</v>
      </c>
      <c r="G3" s="22" t="s">
        <v>76</v>
      </c>
      <c r="H3" s="6" t="s">
        <v>77</v>
      </c>
      <c r="I3" s="6"/>
      <c r="J3" s="19">
        <v>20000</v>
      </c>
      <c r="K3" s="22" t="s">
        <v>76</v>
      </c>
      <c r="L3" s="6" t="s">
        <v>77</v>
      </c>
    </row>
    <row r="4" spans="1:12" ht="30" x14ac:dyDescent="0.25">
      <c r="A4" s="21" t="s">
        <v>14</v>
      </c>
      <c r="B4" s="18"/>
      <c r="C4" s="19">
        <v>2700</v>
      </c>
      <c r="D4" s="22"/>
      <c r="F4" s="19">
        <v>2700</v>
      </c>
      <c r="G4" s="22"/>
      <c r="J4" s="19">
        <v>2700</v>
      </c>
      <c r="K4" s="22"/>
    </row>
    <row r="5" spans="1:12" x14ac:dyDescent="0.25">
      <c r="A5" s="15" t="s">
        <v>15</v>
      </c>
      <c r="B5" s="18"/>
      <c r="C5" s="19">
        <f>C3-C4</f>
        <v>16800</v>
      </c>
      <c r="D5" s="22"/>
      <c r="F5" s="19">
        <f>F3-F4</f>
        <v>17000</v>
      </c>
      <c r="G5" s="22"/>
      <c r="J5" s="19">
        <f>J3-J4</f>
        <v>17300</v>
      </c>
      <c r="K5" s="22"/>
    </row>
    <row r="6" spans="1:12" x14ac:dyDescent="0.25">
      <c r="A6" s="15" t="s">
        <v>16</v>
      </c>
      <c r="B6" s="18"/>
      <c r="C6" s="19">
        <f>C4</f>
        <v>2700</v>
      </c>
      <c r="D6" s="22"/>
      <c r="F6" s="19">
        <f>F4</f>
        <v>2700</v>
      </c>
      <c r="G6" s="22"/>
      <c r="J6" s="19">
        <f>J4</f>
        <v>2700</v>
      </c>
      <c r="K6" s="22"/>
    </row>
    <row r="7" spans="1:12" x14ac:dyDescent="0.25">
      <c r="A7" s="15" t="s">
        <v>17</v>
      </c>
      <c r="B7" s="23"/>
      <c r="C7" s="24">
        <f>D7-D8</f>
        <v>44</v>
      </c>
      <c r="D7" s="24">
        <v>2024</v>
      </c>
      <c r="F7" s="24">
        <f>G7-G8</f>
        <v>44</v>
      </c>
      <c r="G7" s="24">
        <v>2024</v>
      </c>
      <c r="J7" s="24">
        <f>K7-K8</f>
        <v>43</v>
      </c>
      <c r="K7" s="24">
        <v>2023</v>
      </c>
    </row>
    <row r="8" spans="1:12" x14ac:dyDescent="0.25">
      <c r="A8" s="15" t="s">
        <v>18</v>
      </c>
      <c r="B8" s="23"/>
      <c r="C8" s="24">
        <f>C9-C7</f>
        <v>16</v>
      </c>
      <c r="D8" s="24">
        <v>1980</v>
      </c>
      <c r="F8" s="24">
        <f>F9-F7</f>
        <v>16</v>
      </c>
      <c r="G8" s="24">
        <v>1980</v>
      </c>
      <c r="J8" s="24">
        <f>J9-J7</f>
        <v>17</v>
      </c>
      <c r="K8" s="24">
        <v>1980</v>
      </c>
    </row>
    <row r="9" spans="1:12" x14ac:dyDescent="0.25">
      <c r="A9" s="15" t="s">
        <v>19</v>
      </c>
      <c r="B9" s="23"/>
      <c r="C9" s="24">
        <v>60</v>
      </c>
      <c r="D9" s="24"/>
      <c r="F9" s="24">
        <v>60</v>
      </c>
      <c r="G9" s="24"/>
      <c r="J9" s="24">
        <v>60</v>
      </c>
      <c r="K9" s="24"/>
    </row>
    <row r="10" spans="1:12" ht="30" x14ac:dyDescent="0.25">
      <c r="A10" s="21" t="s">
        <v>20</v>
      </c>
      <c r="B10" s="23"/>
      <c r="C10" s="24">
        <f>90*C7/C9</f>
        <v>66</v>
      </c>
      <c r="D10" s="24"/>
      <c r="F10" s="24">
        <f>90*F7/F9</f>
        <v>66</v>
      </c>
      <c r="G10" s="24"/>
      <c r="J10" s="24">
        <f>90*J7/J9</f>
        <v>64.5</v>
      </c>
      <c r="K10" s="24"/>
    </row>
    <row r="11" spans="1:12" x14ac:dyDescent="0.25">
      <c r="A11" s="15"/>
      <c r="B11" s="25"/>
      <c r="C11" s="26">
        <f>C10%</f>
        <v>0.66</v>
      </c>
      <c r="D11" s="26"/>
      <c r="F11" s="26">
        <f>F10%</f>
        <v>0.66</v>
      </c>
      <c r="G11" s="26"/>
      <c r="J11" s="26">
        <f>J10%</f>
        <v>0.64500000000000002</v>
      </c>
      <c r="K11" s="26"/>
    </row>
    <row r="12" spans="1:12" x14ac:dyDescent="0.25">
      <c r="A12" s="15" t="s">
        <v>21</v>
      </c>
      <c r="B12" s="18"/>
      <c r="C12" s="19">
        <f>C6*C11</f>
        <v>1782</v>
      </c>
      <c r="D12" s="22"/>
      <c r="F12" s="19">
        <f>F6*F11</f>
        <v>1782</v>
      </c>
      <c r="G12" s="22"/>
      <c r="J12" s="19">
        <f>J6*J11</f>
        <v>1741.5</v>
      </c>
      <c r="K12" s="22"/>
    </row>
    <row r="13" spans="1:12" x14ac:dyDescent="0.25">
      <c r="A13" s="15" t="s">
        <v>22</v>
      </c>
      <c r="B13" s="18"/>
      <c r="C13" s="19">
        <f>C6-C12</f>
        <v>918</v>
      </c>
      <c r="D13" s="22"/>
      <c r="F13" s="19">
        <f>F6-F12</f>
        <v>918</v>
      </c>
      <c r="G13" s="22"/>
      <c r="J13" s="19">
        <f>J6-J12</f>
        <v>958.5</v>
      </c>
      <c r="K13" s="22"/>
    </row>
    <row r="14" spans="1:12" x14ac:dyDescent="0.25">
      <c r="A14" s="15" t="s">
        <v>15</v>
      </c>
      <c r="B14" s="18"/>
      <c r="C14" s="19">
        <f>C5</f>
        <v>16800</v>
      </c>
      <c r="D14" s="22"/>
      <c r="F14" s="19">
        <f>F5</f>
        <v>17000</v>
      </c>
      <c r="G14" s="22"/>
      <c r="J14" s="19">
        <f>J5</f>
        <v>17300</v>
      </c>
      <c r="K14" s="22"/>
    </row>
    <row r="15" spans="1:12" x14ac:dyDescent="0.25">
      <c r="B15" s="18"/>
      <c r="C15" s="19"/>
      <c r="D15" s="22"/>
      <c r="F15" s="19"/>
      <c r="G15" s="22"/>
      <c r="J15" s="19"/>
      <c r="K15" s="22"/>
    </row>
    <row r="16" spans="1:12" x14ac:dyDescent="0.25">
      <c r="A16" s="27" t="s">
        <v>23</v>
      </c>
      <c r="B16" s="28"/>
      <c r="C16" s="20">
        <f>C14+C13</f>
        <v>17718</v>
      </c>
      <c r="D16" s="22"/>
      <c r="F16" s="20">
        <f>F14+F13</f>
        <v>17918</v>
      </c>
      <c r="G16" s="22"/>
      <c r="J16" s="20">
        <f>J14+J13+0.5</f>
        <v>18259</v>
      </c>
      <c r="K16" s="22"/>
    </row>
    <row r="17" spans="1:12" x14ac:dyDescent="0.25">
      <c r="B17" s="23"/>
      <c r="C17" s="24" t="s">
        <v>90</v>
      </c>
      <c r="D17" s="24"/>
      <c r="F17" s="24" t="s">
        <v>91</v>
      </c>
      <c r="G17" s="24"/>
      <c r="J17" s="24"/>
      <c r="K17" s="24"/>
    </row>
    <row r="18" spans="1:12" x14ac:dyDescent="0.25">
      <c r="A18" s="72" t="str">
        <f>E3</f>
        <v>BUA</v>
      </c>
      <c r="B18" s="7"/>
      <c r="C18" s="29">
        <v>615</v>
      </c>
      <c r="D18" s="24"/>
      <c r="F18" s="29">
        <v>615</v>
      </c>
      <c r="G18" s="24"/>
      <c r="J18" s="29">
        <v>615</v>
      </c>
      <c r="K18" s="24"/>
    </row>
    <row r="19" spans="1:12" x14ac:dyDescent="0.25">
      <c r="A19" s="15" t="s">
        <v>74</v>
      </c>
      <c r="B19" s="6"/>
      <c r="C19" s="30">
        <f>C18*C16</f>
        <v>10896570</v>
      </c>
      <c r="D19" s="31"/>
      <c r="E19" s="66"/>
      <c r="F19" s="30">
        <f>F18*F16</f>
        <v>11019570</v>
      </c>
      <c r="G19" s="31"/>
      <c r="H19" s="66"/>
      <c r="I19" s="66"/>
      <c r="J19" s="30">
        <f>J18*J16</f>
        <v>11229285</v>
      </c>
      <c r="K19" s="31"/>
      <c r="L19" s="66"/>
    </row>
    <row r="20" spans="1:12" x14ac:dyDescent="0.25">
      <c r="A20" s="15" t="s">
        <v>24</v>
      </c>
      <c r="C20" s="32">
        <f>C19*85%</f>
        <v>9262084.5</v>
      </c>
      <c r="D20" s="30"/>
      <c r="F20" s="32">
        <f>F19*85%</f>
        <v>9366634.5</v>
      </c>
      <c r="G20" s="30"/>
      <c r="J20" s="32">
        <f>J19*85%</f>
        <v>9544892.25</v>
      </c>
      <c r="K20" s="30"/>
    </row>
    <row r="21" spans="1:12" x14ac:dyDescent="0.25">
      <c r="A21" s="15" t="s">
        <v>25</v>
      </c>
      <c r="C21" s="32">
        <f>C19*70%</f>
        <v>7627598.9999999991</v>
      </c>
      <c r="D21" s="32"/>
      <c r="F21" s="32">
        <f>F19*70%</f>
        <v>7713698.9999999991</v>
      </c>
      <c r="G21" s="32"/>
      <c r="J21" s="32">
        <f>J19*70%</f>
        <v>7860499.4999999991</v>
      </c>
      <c r="K21" s="32"/>
    </row>
    <row r="22" spans="1:12" x14ac:dyDescent="0.25">
      <c r="A22" s="15"/>
      <c r="D22" s="24"/>
      <c r="G22" s="24"/>
      <c r="K22" s="24"/>
    </row>
    <row r="23" spans="1:12" x14ac:dyDescent="0.25">
      <c r="A23" s="33" t="s">
        <v>26</v>
      </c>
      <c r="B23" s="34"/>
      <c r="C23" s="35">
        <f>C4*C18</f>
        <v>1660500</v>
      </c>
      <c r="D23" s="35"/>
      <c r="F23" s="35">
        <f>F4*F18</f>
        <v>1660500</v>
      </c>
      <c r="G23" s="35"/>
      <c r="J23" s="35">
        <f>J4*J18</f>
        <v>1660500</v>
      </c>
      <c r="K23" s="35"/>
    </row>
    <row r="24" spans="1:12" x14ac:dyDescent="0.25">
      <c r="A24" s="15" t="s">
        <v>27</v>
      </c>
    </row>
    <row r="25" spans="1:12" x14ac:dyDescent="0.25">
      <c r="A25" s="36" t="s">
        <v>28</v>
      </c>
      <c r="B25" s="16"/>
      <c r="C25" s="32">
        <f>C19*0.025/12</f>
        <v>22701.1875</v>
      </c>
      <c r="D25" s="32"/>
      <c r="F25" s="32">
        <f>F19*0.025/12</f>
        <v>22957.4375</v>
      </c>
      <c r="G25" s="32"/>
      <c r="J25" s="32">
        <f>J19*0.025/12</f>
        <v>23394.34375</v>
      </c>
      <c r="K25" s="32"/>
    </row>
    <row r="26" spans="1:12" x14ac:dyDescent="0.25">
      <c r="C26" s="32"/>
      <c r="D26" s="32"/>
      <c r="F26" s="32"/>
      <c r="G26" s="32"/>
      <c r="J26" s="32"/>
      <c r="K26" s="32"/>
    </row>
    <row r="27" spans="1:12" x14ac:dyDescent="0.25">
      <c r="C27" s="32"/>
      <c r="D27" s="32"/>
      <c r="F27" s="32"/>
      <c r="G27" s="32"/>
      <c r="J27" s="32"/>
      <c r="K27" s="32"/>
    </row>
    <row r="28" spans="1:12" x14ac:dyDescent="0.25">
      <c r="C28"/>
      <c r="D28"/>
      <c r="F28"/>
      <c r="G28"/>
      <c r="J28"/>
      <c r="K28"/>
    </row>
    <row r="29" spans="1:12" x14ac:dyDescent="0.25">
      <c r="C29"/>
      <c r="D29"/>
      <c r="F29"/>
      <c r="G29"/>
      <c r="J29"/>
      <c r="K29"/>
    </row>
    <row r="30" spans="1:12" x14ac:dyDescent="0.25">
      <c r="C30"/>
      <c r="D30"/>
      <c r="F30"/>
      <c r="G30"/>
      <c r="J30"/>
      <c r="K30"/>
    </row>
    <row r="31" spans="1:12" x14ac:dyDescent="0.25">
      <c r="C31"/>
      <c r="D31"/>
      <c r="F31"/>
      <c r="G31"/>
      <c r="J31"/>
      <c r="K31"/>
    </row>
    <row r="32" spans="1:12" x14ac:dyDescent="0.25">
      <c r="C32"/>
      <c r="D32"/>
      <c r="F32"/>
      <c r="G32"/>
      <c r="J32"/>
      <c r="K32"/>
    </row>
    <row r="33" spans="1:11" x14ac:dyDescent="0.25">
      <c r="C33"/>
      <c r="D33"/>
      <c r="F33"/>
      <c r="G33"/>
      <c r="J33"/>
      <c r="K33"/>
    </row>
    <row r="34" spans="1:11" x14ac:dyDescent="0.25">
      <c r="C34"/>
      <c r="D34"/>
      <c r="F34"/>
      <c r="G34"/>
      <c r="J34"/>
      <c r="K34"/>
    </row>
    <row r="35" spans="1:11" x14ac:dyDescent="0.25">
      <c r="C35"/>
      <c r="D35"/>
      <c r="F35"/>
      <c r="G35"/>
      <c r="J35"/>
      <c r="K35"/>
    </row>
    <row r="36" spans="1:11" x14ac:dyDescent="0.25">
      <c r="C36"/>
      <c r="D36"/>
      <c r="F36"/>
      <c r="G36"/>
      <c r="J36"/>
      <c r="K36"/>
    </row>
    <row r="37" spans="1:11" x14ac:dyDescent="0.25">
      <c r="C37"/>
      <c r="D37"/>
      <c r="F37"/>
      <c r="G37"/>
      <c r="J37"/>
      <c r="K37"/>
    </row>
    <row r="38" spans="1:11" x14ac:dyDescent="0.25">
      <c r="C38"/>
      <c r="D38"/>
      <c r="F38"/>
      <c r="G38"/>
      <c r="J38"/>
      <c r="K38"/>
    </row>
    <row r="39" spans="1:11" x14ac:dyDescent="0.25">
      <c r="C39"/>
      <c r="D39"/>
      <c r="F39"/>
      <c r="G39"/>
      <c r="J39"/>
      <c r="K39"/>
    </row>
    <row r="40" spans="1:11" x14ac:dyDescent="0.25">
      <c r="C40"/>
      <c r="D40"/>
      <c r="F40"/>
      <c r="G40"/>
      <c r="J40"/>
      <c r="K40"/>
    </row>
    <row r="46" spans="1:11" x14ac:dyDescent="0.25">
      <c r="A46" s="37"/>
    </row>
    <row r="59" spans="1:1" ht="15.75" x14ac:dyDescent="0.25">
      <c r="A59" s="38"/>
    </row>
    <row r="60" spans="1:1" ht="15.75" x14ac:dyDescent="0.25">
      <c r="A60" s="38"/>
    </row>
    <row r="61" spans="1:1" ht="15.75" x14ac:dyDescent="0.25">
      <c r="A61" s="38"/>
    </row>
    <row r="62" spans="1:1" ht="15.75" x14ac:dyDescent="0.25">
      <c r="A62" s="38"/>
    </row>
    <row r="63" spans="1:1" ht="15.75" x14ac:dyDescent="0.25">
      <c r="A63" s="38"/>
    </row>
    <row r="64" spans="1:1" ht="15.75" x14ac:dyDescent="0.25">
      <c r="A64" s="38"/>
    </row>
    <row r="65" spans="1:1" ht="15.75" x14ac:dyDescent="0.25">
      <c r="A65" s="38"/>
    </row>
    <row r="84" spans="3:10" x14ac:dyDescent="0.25">
      <c r="C84" s="16">
        <f>C83*C82</f>
        <v>0</v>
      </c>
      <c r="F84" s="16">
        <f>F83*F82</f>
        <v>0</v>
      </c>
      <c r="J84" s="16">
        <f>J83*J82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2" sqref="R2:R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9" width="14.28515625" bestFit="1" customWidth="1"/>
    <col min="10" max="10" width="12.5703125" bestFit="1" customWidth="1"/>
    <col min="11" max="13" width="0" hidden="1" customWidth="1"/>
    <col min="14" max="14" width="14.28515625" bestFit="1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>Q2</f>
        <v>408.13499999999999</v>
      </c>
      <c r="C2" s="4">
        <f t="shared" ref="C2:C16" si="0">B2*1.2</f>
        <v>489.76199999999994</v>
      </c>
      <c r="D2" s="4">
        <f t="shared" ref="D2:D16" si="1">C2*1.2</f>
        <v>587.71439999999996</v>
      </c>
      <c r="E2" s="5">
        <f>R2</f>
        <v>8000000</v>
      </c>
      <c r="F2" s="73">
        <f>ROUND((E2/B2),0)</f>
        <v>19601</v>
      </c>
      <c r="G2" s="75">
        <f>ROUND((E2/C2),0)</f>
        <v>16334</v>
      </c>
      <c r="H2" s="75">
        <f>ROUND((E2/D2),0)</f>
        <v>13612</v>
      </c>
      <c r="I2" s="75">
        <f>T2</f>
        <v>0</v>
      </c>
      <c r="J2" s="75">
        <f>U2</f>
        <v>0</v>
      </c>
      <c r="K2" s="7"/>
      <c r="L2" s="7"/>
      <c r="M2" s="7"/>
      <c r="N2" s="7"/>
      <c r="O2" s="7">
        <v>0</v>
      </c>
      <c r="P2" s="7">
        <f>45.5*10.764</f>
        <v>489.76199999999994</v>
      </c>
      <c r="Q2" s="7">
        <f t="shared" ref="Q2:Q11" si="2">P2/1.2</f>
        <v>408.13499999999999</v>
      </c>
      <c r="R2" s="76">
        <v>8000000</v>
      </c>
      <c r="S2" s="76" t="s">
        <v>92</v>
      </c>
    </row>
    <row r="3" spans="1:19" x14ac:dyDescent="0.25">
      <c r="A3" s="4">
        <v>2</v>
      </c>
      <c r="B3" s="4">
        <f t="shared" ref="B3:B16" si="3">Q3</f>
        <v>644.22539999999992</v>
      </c>
      <c r="C3" s="4">
        <f t="shared" si="0"/>
        <v>773.07047999999986</v>
      </c>
      <c r="D3" s="4">
        <f t="shared" si="1"/>
        <v>927.68457599999977</v>
      </c>
      <c r="E3" s="5">
        <f t="shared" ref="E3:E16" si="4">R3</f>
        <v>15000000</v>
      </c>
      <c r="F3" s="73">
        <f t="shared" ref="F3:F15" si="5">ROUND((E3/B3),0)</f>
        <v>23284</v>
      </c>
      <c r="G3" s="77">
        <f t="shared" ref="G3:G15" si="6">ROUND((E3/C3),0)</f>
        <v>19403</v>
      </c>
      <c r="H3" s="77">
        <f t="shared" ref="H3:H15" si="7">ROUND((E3/D3),0)</f>
        <v>16169</v>
      </c>
      <c r="I3" s="77">
        <f t="shared" ref="I3:I15" si="8">T3</f>
        <v>0</v>
      </c>
      <c r="J3" s="77">
        <f t="shared" ref="J3:J15" si="9">U3</f>
        <v>0</v>
      </c>
      <c r="K3" s="78"/>
      <c r="L3" s="78"/>
      <c r="M3" s="78"/>
      <c r="N3" s="78"/>
      <c r="O3" s="78">
        <v>0</v>
      </c>
      <c r="P3" s="78">
        <f>71.82*10.764</f>
        <v>773.07047999999986</v>
      </c>
      <c r="Q3" s="78">
        <f t="shared" si="2"/>
        <v>644.22539999999992</v>
      </c>
      <c r="R3" s="79">
        <v>15000000</v>
      </c>
      <c r="S3" s="79" t="s">
        <v>88</v>
      </c>
    </row>
    <row r="4" spans="1:19" x14ac:dyDescent="0.25">
      <c r="A4" s="4">
        <v>3</v>
      </c>
      <c r="B4" s="4">
        <f t="shared" si="3"/>
        <v>282.55500000000001</v>
      </c>
      <c r="C4" s="4">
        <f t="shared" si="0"/>
        <v>339.06599999999997</v>
      </c>
      <c r="D4" s="4">
        <f t="shared" si="1"/>
        <v>406.87919999999997</v>
      </c>
      <c r="E4" s="5">
        <f t="shared" si="4"/>
        <v>6000000</v>
      </c>
      <c r="F4" s="73">
        <f t="shared" si="5"/>
        <v>21235</v>
      </c>
      <c r="G4" s="75">
        <f t="shared" si="6"/>
        <v>17696</v>
      </c>
      <c r="H4" s="75">
        <f t="shared" si="7"/>
        <v>14746</v>
      </c>
      <c r="I4" s="75">
        <f t="shared" si="8"/>
        <v>0</v>
      </c>
      <c r="J4" s="75">
        <f t="shared" si="9"/>
        <v>0</v>
      </c>
      <c r="K4" s="7"/>
      <c r="L4" s="7"/>
      <c r="M4" s="7"/>
      <c r="N4" s="7"/>
      <c r="O4" s="7">
        <v>0</v>
      </c>
      <c r="P4" s="7">
        <f>31.5*10.764</f>
        <v>339.06599999999997</v>
      </c>
      <c r="Q4" s="7">
        <f t="shared" si="2"/>
        <v>282.55500000000001</v>
      </c>
      <c r="R4" s="76">
        <v>6000000</v>
      </c>
      <c r="S4" s="76" t="s">
        <v>89</v>
      </c>
    </row>
    <row r="5" spans="1:19" x14ac:dyDescent="0.25">
      <c r="A5" s="4">
        <v>4</v>
      </c>
      <c r="B5" s="4">
        <f t="shared" si="3"/>
        <v>225</v>
      </c>
      <c r="C5" s="4">
        <f t="shared" si="0"/>
        <v>270</v>
      </c>
      <c r="D5" s="4">
        <f t="shared" si="1"/>
        <v>324</v>
      </c>
      <c r="E5" s="5">
        <f t="shared" si="4"/>
        <v>4500000</v>
      </c>
      <c r="F5" s="73">
        <f t="shared" si="5"/>
        <v>20000</v>
      </c>
      <c r="G5" s="77">
        <f t="shared" si="6"/>
        <v>16667</v>
      </c>
      <c r="H5" s="77">
        <f t="shared" si="7"/>
        <v>13889</v>
      </c>
      <c r="I5" s="77">
        <f t="shared" si="8"/>
        <v>0</v>
      </c>
      <c r="J5" s="77">
        <f t="shared" si="9"/>
        <v>0</v>
      </c>
      <c r="K5" s="78"/>
      <c r="L5" s="78"/>
      <c r="M5" s="78"/>
      <c r="N5" s="78"/>
      <c r="O5" s="78">
        <v>0</v>
      </c>
      <c r="P5" s="78">
        <f>O5/1.2</f>
        <v>0</v>
      </c>
      <c r="Q5" s="78">
        <v>225</v>
      </c>
      <c r="R5" s="79">
        <v>4500000</v>
      </c>
      <c r="S5" s="79" t="s">
        <v>93</v>
      </c>
    </row>
    <row r="6" spans="1:19" x14ac:dyDescent="0.25">
      <c r="A6" s="4">
        <v>5</v>
      </c>
      <c r="B6" s="4">
        <f t="shared" si="3"/>
        <v>500</v>
      </c>
      <c r="C6" s="4">
        <f t="shared" si="0"/>
        <v>600</v>
      </c>
      <c r="D6" s="4">
        <f t="shared" si="1"/>
        <v>720</v>
      </c>
      <c r="E6" s="5">
        <f t="shared" si="4"/>
        <v>14500000</v>
      </c>
      <c r="F6" s="73">
        <f t="shared" si="5"/>
        <v>29000</v>
      </c>
      <c r="G6" s="77">
        <f t="shared" si="6"/>
        <v>24167</v>
      </c>
      <c r="H6" s="77">
        <f t="shared" si="7"/>
        <v>20139</v>
      </c>
      <c r="I6" s="77">
        <f t="shared" si="8"/>
        <v>0</v>
      </c>
      <c r="J6" s="77">
        <f t="shared" si="9"/>
        <v>0</v>
      </c>
      <c r="K6" s="78"/>
      <c r="L6" s="78"/>
      <c r="M6" s="78"/>
      <c r="N6" s="78"/>
      <c r="O6" s="78">
        <v>0</v>
      </c>
      <c r="P6" s="78">
        <v>600</v>
      </c>
      <c r="Q6" s="78">
        <f t="shared" si="2"/>
        <v>500</v>
      </c>
      <c r="R6" s="79">
        <v>14500000</v>
      </c>
      <c r="S6" s="2"/>
    </row>
    <row r="7" spans="1:19" x14ac:dyDescent="0.25">
      <c r="A7" s="4">
        <v>6</v>
      </c>
      <c r="B7" s="4">
        <f t="shared" si="3"/>
        <v>500</v>
      </c>
      <c r="C7" s="4">
        <f t="shared" si="0"/>
        <v>600</v>
      </c>
      <c r="D7" s="4">
        <f t="shared" si="1"/>
        <v>720</v>
      </c>
      <c r="E7" s="5">
        <f t="shared" si="4"/>
        <v>14000000</v>
      </c>
      <c r="F7" s="73">
        <f t="shared" si="5"/>
        <v>28000</v>
      </c>
      <c r="G7" s="75">
        <f t="shared" si="6"/>
        <v>23333</v>
      </c>
      <c r="H7" s="75">
        <f t="shared" si="7"/>
        <v>19444</v>
      </c>
      <c r="I7" s="75">
        <f t="shared" si="8"/>
        <v>0</v>
      </c>
      <c r="J7" s="75">
        <f t="shared" si="9"/>
        <v>0</v>
      </c>
      <c r="K7" s="7"/>
      <c r="L7" s="7"/>
      <c r="M7" s="7"/>
      <c r="N7" s="7"/>
      <c r="O7" s="7">
        <v>0</v>
      </c>
      <c r="P7" s="7">
        <v>600</v>
      </c>
      <c r="Q7" s="7">
        <f t="shared" si="2"/>
        <v>500</v>
      </c>
      <c r="R7" s="76">
        <v>14000000</v>
      </c>
      <c r="S7" s="2"/>
    </row>
    <row r="8" spans="1:19" x14ac:dyDescent="0.25">
      <c r="A8" s="4">
        <v>7</v>
      </c>
      <c r="B8" s="4">
        <f t="shared" si="3"/>
        <v>483.33333333333337</v>
      </c>
      <c r="C8" s="4">
        <f t="shared" si="0"/>
        <v>580</v>
      </c>
      <c r="D8" s="4">
        <f t="shared" si="1"/>
        <v>696</v>
      </c>
      <c r="E8" s="5">
        <f t="shared" si="4"/>
        <v>14000000</v>
      </c>
      <c r="F8" s="73">
        <f t="shared" si="5"/>
        <v>28966</v>
      </c>
      <c r="G8" s="77">
        <f t="shared" si="6"/>
        <v>24138</v>
      </c>
      <c r="H8" s="77">
        <f t="shared" si="7"/>
        <v>20115</v>
      </c>
      <c r="I8" s="77">
        <f t="shared" si="8"/>
        <v>0</v>
      </c>
      <c r="J8" s="77">
        <f t="shared" si="9"/>
        <v>0</v>
      </c>
      <c r="K8" s="78"/>
      <c r="L8" s="78"/>
      <c r="M8" s="78"/>
      <c r="N8" s="78"/>
      <c r="O8" s="78">
        <v>0</v>
      </c>
      <c r="P8" s="78">
        <v>580</v>
      </c>
      <c r="Q8" s="78">
        <f t="shared" si="2"/>
        <v>483.33333333333337</v>
      </c>
      <c r="R8" s="79">
        <v>14000000</v>
      </c>
      <c r="S8" s="2"/>
    </row>
    <row r="9" spans="1:19" x14ac:dyDescent="0.25">
      <c r="A9" s="4">
        <v>8</v>
      </c>
      <c r="B9" s="4">
        <f t="shared" si="3"/>
        <v>541.66666666666674</v>
      </c>
      <c r="C9" s="4">
        <f t="shared" si="0"/>
        <v>650.00000000000011</v>
      </c>
      <c r="D9" s="4">
        <f t="shared" si="1"/>
        <v>780.00000000000011</v>
      </c>
      <c r="E9" s="5">
        <f t="shared" si="4"/>
        <v>13500000</v>
      </c>
      <c r="F9" s="73">
        <f t="shared" si="5"/>
        <v>24923</v>
      </c>
      <c r="G9" s="75">
        <f t="shared" si="6"/>
        <v>20769</v>
      </c>
      <c r="H9" s="75">
        <f t="shared" si="7"/>
        <v>17308</v>
      </c>
      <c r="I9" s="75">
        <f t="shared" si="8"/>
        <v>0</v>
      </c>
      <c r="J9" s="75">
        <f t="shared" si="9"/>
        <v>0</v>
      </c>
      <c r="K9" s="7"/>
      <c r="L9" s="7"/>
      <c r="M9" s="7"/>
      <c r="N9" s="7"/>
      <c r="O9" s="7">
        <v>0</v>
      </c>
      <c r="P9" s="7">
        <v>650</v>
      </c>
      <c r="Q9" s="7">
        <f t="shared" si="2"/>
        <v>541.66666666666674</v>
      </c>
      <c r="R9" s="76">
        <v>13500000</v>
      </c>
      <c r="S9" s="2"/>
    </row>
    <row r="10" spans="1:19" x14ac:dyDescent="0.25">
      <c r="A10" s="4">
        <v>9</v>
      </c>
      <c r="B10" s="4">
        <f t="shared" si="3"/>
        <v>0</v>
      </c>
      <c r="C10" s="4">
        <f t="shared" si="0"/>
        <v>0</v>
      </c>
      <c r="D10" s="4">
        <f t="shared" si="1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 t="shared" ref="P6:P10" si="10">O10/1.2</f>
        <v>0</v>
      </c>
      <c r="Q10">
        <f t="shared" si="2"/>
        <v>0</v>
      </c>
      <c r="R10" s="2">
        <v>0</v>
      </c>
      <c r="S10" s="2"/>
    </row>
    <row r="11" spans="1:19" x14ac:dyDescent="0.25">
      <c r="A11" s="4">
        <v>10</v>
      </c>
      <c r="B11" s="4">
        <f t="shared" si="3"/>
        <v>0</v>
      </c>
      <c r="C11" s="4">
        <f t="shared" si="0"/>
        <v>0</v>
      </c>
      <c r="D11" s="4">
        <f t="shared" si="1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>O11/1.2</f>
        <v>0</v>
      </c>
      <c r="Q11">
        <f t="shared" si="2"/>
        <v>0</v>
      </c>
      <c r="R11" s="2">
        <v>0</v>
      </c>
      <c r="S11" s="2"/>
    </row>
    <row r="12" spans="1:19" x14ac:dyDescent="0.25">
      <c r="A12" s="4">
        <v>11</v>
      </c>
      <c r="B12" s="4">
        <f t="shared" si="3"/>
        <v>0</v>
      </c>
      <c r="C12" s="4">
        <f t="shared" si="0"/>
        <v>0</v>
      </c>
      <c r="D12" s="4">
        <f t="shared" si="1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:P15" si="11">O12/1.2</f>
        <v>0</v>
      </c>
      <c r="Q12">
        <f t="shared" ref="Q12:Q15" si="12">P12/1.2</f>
        <v>0</v>
      </c>
      <c r="R12" s="2">
        <v>0</v>
      </c>
      <c r="S12" s="2"/>
    </row>
    <row r="13" spans="1:19" x14ac:dyDescent="0.25">
      <c r="A13" s="4">
        <v>12</v>
      </c>
      <c r="B13" s="4">
        <f t="shared" si="3"/>
        <v>0</v>
      </c>
      <c r="C13" s="4">
        <f t="shared" si="0"/>
        <v>0</v>
      </c>
      <c r="D13" s="4">
        <f t="shared" si="1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3"/>
        <v>0</v>
      </c>
      <c r="C14" s="4">
        <f t="shared" si="0"/>
        <v>0</v>
      </c>
      <c r="D14" s="4">
        <f t="shared" si="1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3"/>
        <v>0</v>
      </c>
      <c r="C15" s="4">
        <f t="shared" si="0"/>
        <v>0</v>
      </c>
      <c r="D15" s="4">
        <f t="shared" si="1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3"/>
        <v>0</v>
      </c>
      <c r="C16" s="4">
        <f t="shared" si="0"/>
        <v>0</v>
      </c>
      <c r="D16" s="4">
        <f t="shared" si="1"/>
        <v>0</v>
      </c>
      <c r="E16" s="5">
        <f t="shared" si="4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86</v>
      </c>
    </row>
    <row r="24" spans="1:19" s="10" customFormat="1" x14ac:dyDescent="0.25">
      <c r="F24" s="69"/>
    </row>
    <row r="25" spans="1:19" s="10" customFormat="1" x14ac:dyDescent="0.25">
      <c r="F25" s="70"/>
    </row>
    <row r="26" spans="1:19" s="10" customFormat="1" x14ac:dyDescent="0.25">
      <c r="F26" s="70"/>
    </row>
    <row r="27" spans="1:19" s="10" customFormat="1" x14ac:dyDescent="0.25">
      <c r="F27" s="53"/>
      <c r="G27" s="53"/>
      <c r="I27" s="10">
        <f>G29*17000</f>
        <v>10455000</v>
      </c>
    </row>
    <row r="28" spans="1:19" s="10" customFormat="1" x14ac:dyDescent="0.25">
      <c r="C28" s="68" t="s">
        <v>75</v>
      </c>
      <c r="D28" s="68" t="s">
        <v>87</v>
      </c>
      <c r="F28" s="53" t="s">
        <v>71</v>
      </c>
      <c r="G28" s="53">
        <v>438</v>
      </c>
      <c r="N28" s="10">
        <f>G28*30000</f>
        <v>13140000</v>
      </c>
    </row>
    <row r="29" spans="1:19" s="10" customFormat="1" x14ac:dyDescent="0.25">
      <c r="C29" s="68" t="s">
        <v>1</v>
      </c>
      <c r="D29" s="68">
        <v>10000000</v>
      </c>
      <c r="F29" s="58" t="s">
        <v>72</v>
      </c>
      <c r="G29" s="58">
        <v>615</v>
      </c>
      <c r="H29" s="10">
        <f>G29/G28</f>
        <v>1.404109589041096</v>
      </c>
      <c r="I29" s="10">
        <v>17000</v>
      </c>
      <c r="J29" s="10">
        <f>G29*9759</f>
        <v>6001785</v>
      </c>
    </row>
    <row r="30" spans="1:19" s="10" customFormat="1" x14ac:dyDescent="0.25">
      <c r="F30" s="53" t="s">
        <v>73</v>
      </c>
      <c r="G30" s="53">
        <f>17500</f>
        <v>17500</v>
      </c>
      <c r="I30" s="10">
        <f>G29*I29</f>
        <v>10455000</v>
      </c>
    </row>
    <row r="31" spans="1:19" s="10" customFormat="1" x14ac:dyDescent="0.25">
      <c r="C31" s="71"/>
      <c r="D31" s="71"/>
      <c r="F31" s="71" t="s">
        <v>74</v>
      </c>
      <c r="G31" s="71">
        <f>G29*G30</f>
        <v>10762500</v>
      </c>
      <c r="H31" s="10">
        <f>G31/D29</f>
        <v>1.0762499999999999</v>
      </c>
      <c r="I31" s="10">
        <f>I30/G28</f>
        <v>23869.863013698628</v>
      </c>
    </row>
    <row r="32" spans="1:19" s="10" customFormat="1" x14ac:dyDescent="0.25">
      <c r="C32" s="71"/>
      <c r="D32" s="71"/>
      <c r="F32" s="71" t="s">
        <v>24</v>
      </c>
      <c r="G32" s="71">
        <f>G31*90%</f>
        <v>9686250</v>
      </c>
    </row>
    <row r="33" spans="3:9" s="10" customFormat="1" x14ac:dyDescent="0.25">
      <c r="C33" s="71"/>
      <c r="D33" s="71"/>
      <c r="F33" s="71" t="s">
        <v>25</v>
      </c>
      <c r="G33" s="71">
        <f>G31*80%</f>
        <v>8610000</v>
      </c>
      <c r="I33" s="10">
        <v>1.24</v>
      </c>
    </row>
    <row r="34" spans="3:9" s="10" customFormat="1" x14ac:dyDescent="0.25">
      <c r="C34" s="71"/>
      <c r="D34" s="71"/>
      <c r="I34" s="10">
        <f>12400000/526</f>
        <v>23574.144486692014</v>
      </c>
    </row>
    <row r="35" spans="3:9" s="10" customFormat="1" x14ac:dyDescent="0.25">
      <c r="C35" s="71"/>
      <c r="D35" s="71"/>
    </row>
    <row r="36" spans="3:9" s="10" customFormat="1" x14ac:dyDescent="0.25"/>
    <row r="37" spans="3:9" s="10" customFormat="1" x14ac:dyDescent="0.25"/>
    <row r="38" spans="3:9" s="10" customFormat="1" x14ac:dyDescent="0.25"/>
    <row r="39" spans="3:9" s="10" customFormat="1" x14ac:dyDescent="0.25"/>
    <row r="40" spans="3:9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16"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2024-10-21T09:12:41Z</dcterms:modified>
</cp:coreProperties>
</file>