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Malad (W)\GREAT WHITE GLOBAL PVT LTD\"/>
    </mc:Choice>
  </mc:AlternateContent>
  <xr:revisionPtr revIDLastSave="0" documentId="13_ncr:1_{2E9FC166-AF36-44EB-96DF-379220D27967}" xr6:coauthVersionLast="36" xr6:coauthVersionMax="45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Z47" i="4" l="1"/>
  <c r="Z46" i="4"/>
  <c r="W47" i="4"/>
  <c r="W46" i="4"/>
  <c r="U60" i="4" l="1"/>
  <c r="U59" i="4"/>
  <c r="U58" i="4"/>
  <c r="Z36" i="4"/>
  <c r="Z37" i="4" s="1"/>
  <c r="Z38" i="4" s="1"/>
  <c r="Z39" i="4" s="1"/>
  <c r="Z32" i="4"/>
  <c r="Z31" i="4"/>
  <c r="Z40" i="4" s="1"/>
  <c r="Z42" i="4" l="1"/>
  <c r="Z45" i="4" s="1"/>
  <c r="Z34" i="4"/>
  <c r="I50" i="4"/>
  <c r="H40" i="4"/>
  <c r="I38" i="4"/>
  <c r="Z51" i="4" l="1"/>
  <c r="Q7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W33" i="4"/>
  <c r="W36" i="4" s="1"/>
  <c r="W37" i="4" s="1"/>
  <c r="W32" i="4"/>
  <c r="W40" i="4"/>
  <c r="W34" i="4" l="1"/>
  <c r="W38" i="4"/>
  <c r="W39" i="4" s="1"/>
  <c r="W42" i="4" s="1"/>
  <c r="W45" i="4" s="1"/>
  <c r="W51" i="4" l="1"/>
</calcChain>
</file>

<file path=xl/sharedStrings.xml><?xml version="1.0" encoding="utf-8"?>
<sst xmlns="http://schemas.openxmlformats.org/spreadsheetml/2006/main" count="325" uniqueCount="52">
  <si>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</si>
  <si>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</si>
  <si>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</si>
  <si>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</si>
  <si>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</si>
  <si>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</si>
  <si>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</si>
  <si>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</si>
  <si>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</si>
  <si>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</si>
  <si>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</si>
  <si>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</si>
  <si>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</si>
  <si>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</si>
  <si>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</si>
  <si>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</si>
  <si>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</si>
  <si>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</si>
  <si>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</si>
  <si>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</si>
  <si>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</si>
  <si>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</si>
  <si>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</si>
  <si>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</si>
  <si>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</si>
  <si>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</si>
  <si>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</si>
  <si>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</si>
  <si>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</si>
  <si>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</si>
  <si>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Index II</t>
  </si>
  <si>
    <t>Price Indicators</t>
  </si>
  <si>
    <t>CA</t>
  </si>
  <si>
    <t>rate on CA</t>
  </si>
  <si>
    <t>As per OC</t>
  </si>
  <si>
    <t>Flat No. 503, 5th Floor, Wing - Building orion-3, Vijay Vilas, Ghodbunder Road, Village - Kavesar, Thane West,</t>
  </si>
  <si>
    <t>ca</t>
  </si>
  <si>
    <t>rate</t>
  </si>
  <si>
    <t>2 car parking</t>
  </si>
  <si>
    <t>fmv</t>
  </si>
  <si>
    <t>oc - 2017</t>
  </si>
  <si>
    <t>draft - 1.80 cr</t>
  </si>
  <si>
    <t>agreement - 2023</t>
  </si>
  <si>
    <t>av</t>
  </si>
  <si>
    <t>sd</t>
  </si>
  <si>
    <t>rd</t>
  </si>
  <si>
    <t>Vastukala</t>
  </si>
  <si>
    <t>vankar</t>
  </si>
  <si>
    <t>Central Bank of India\Malad (W)\GREAT WHITE GLOBAL PVT LTD</t>
  </si>
  <si>
    <t>Great White Global Pvt. Ltd.</t>
  </si>
  <si>
    <t>FMV</t>
  </si>
  <si>
    <t>DSV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</si>
</sst>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0" fillId="4" borderId="0" xfId="0" applyFill="1"/>
    <xf numFmtId="0" fontId="10" fillId="0" borderId="0" xfId="0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4" borderId="0" xfId="0" applyFill="1" applyAlignment="1">
      <alignment wrapText="1"/>
    </xf>
    <xf numFmtId="0" fontId="2" fillId="4" borderId="0" xfId="0" applyFont="1" applyFill="1"/>
    <xf numFmtId="43" fontId="9" fillId="4" borderId="0" xfId="1" applyFont="1" applyFill="1" applyBorder="1"/>
    <xf numFmtId="0" fontId="9" fillId="4" borderId="0" xfId="0" applyFont="1" applyFill="1"/>
    <xf numFmtId="10" fontId="9" fillId="4" borderId="0" xfId="0" applyNumberFormat="1" applyFont="1" applyFill="1"/>
    <xf numFmtId="43" fontId="9" fillId="4" borderId="0" xfId="0" applyNumberFormat="1" applyFont="1" applyFill="1"/>
    <xf numFmtId="43" fontId="12" fillId="4" borderId="0" xfId="0" applyNumberFormat="1" applyFont="1" applyFill="1"/>
    <xf numFmtId="0" fontId="12" fillId="4" borderId="0" xfId="0" applyFont="1" applyFill="1"/>
    <xf numFmtId="43" fontId="12" fillId="4" borderId="3" xfId="0" applyNumberFormat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44</xdr:row>
      <xdr:rowOff>67790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D2AC27-AEB3-4964-B0FA-99DAF393E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992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267928</xdr:colOff>
      <xdr:row>45</xdr:row>
      <xdr:rowOff>115353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1AB2D6-29C1-4471-AE8F-B1589107D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02328" cy="7544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40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8F2D15-A981-4355-91A3-0B538688B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76020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86928</xdr:colOff>
      <xdr:row>45</xdr:row>
      <xdr:rowOff>1123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C6EA12-8C59-44EE-8616-3637DD6E3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21328" cy="8049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77402</xdr:colOff>
      <xdr:row>49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AA64B0-1499-46AE-801D-E069E037F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11802" cy="80211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115507</xdr:colOff>
      <xdr:row>40</xdr:row>
      <xdr:rowOff>115380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A90715-31F1-462F-9D7F-3D065A1F7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49907" cy="77353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40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CC2292-2270-40A7-B042-C8D544637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75162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43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108A55-7541-4B2B-B808-A90D05C4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0688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45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EA9ED3-1CDC-48BA-81A8-B2280650C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8478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60"/>
  <sheetViews>
    <sheetView tabSelected="1" topLeftCell="J22" zoomScale="145" zoomScaleNormal="145" workbookViewId="0">
      <selection activeCell="X34" sqref="X3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9" style="45" customWidth="1"/>
  </cols>
  <sheetData>
    <row r="1" spans="1:26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Z1" s="50"/>
    </row>
    <row r="2" spans="1:26" s="1" customFormat="1" ht="36" customHeight="1" x14ac:dyDescent="0.25">
      <c r="A2" s="47" t="s">
        <v>30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  <c r="Z2" s="50"/>
    </row>
    <row r="3" spans="1:26" s="43" customFormat="1" x14ac:dyDescent="0.25">
      <c r="A3" s="41">
        <f t="shared" ref="A3:A14" si="0">N3</f>
        <v>0</v>
      </c>
      <c r="B3" s="41">
        <f t="shared" ref="B3:B14" si="1">Q3</f>
        <v>934</v>
      </c>
      <c r="C3" s="41">
        <f>B3*1.2</f>
        <v>1120.8</v>
      </c>
      <c r="D3" s="41">
        <f t="shared" ref="D3:D14" si="2">C3*1.2</f>
        <v>1344.9599999999998</v>
      </c>
      <c r="E3" s="42">
        <f t="shared" ref="E3:E14" si="3">R3</f>
        <v>15150000</v>
      </c>
      <c r="F3" s="41">
        <f t="shared" ref="F3:F14" si="4">ROUND((E3/B3),0)</f>
        <v>16221</v>
      </c>
      <c r="G3" s="41">
        <f t="shared" ref="G3:G14" si="5">ROUND((E3/C3),0)</f>
        <v>13517</v>
      </c>
      <c r="H3" s="41">
        <f t="shared" ref="H3:H14" si="6">ROUND((E3/D3),0)</f>
        <v>11264</v>
      </c>
      <c r="I3" s="41" t="e">
        <f>#REF!</f>
        <v>#REF!</v>
      </c>
      <c r="J3" s="41" t="str">
        <f t="shared" ref="J3:J14" si="7">S3</f>
        <v>Vastukala</v>
      </c>
      <c r="O3" s="43">
        <v>0</v>
      </c>
      <c r="P3" s="43">
        <f t="shared" ref="P3:Q14" si="8">O3/1.2</f>
        <v>0</v>
      </c>
      <c r="Q3" s="43">
        <v>934</v>
      </c>
      <c r="R3" s="44">
        <v>15150000</v>
      </c>
      <c r="S3" s="43" t="s">
        <v>46</v>
      </c>
      <c r="T3" s="45" t="s">
        <v>47</v>
      </c>
      <c r="Z3" s="45"/>
    </row>
    <row r="4" spans="1:26" x14ac:dyDescent="0.25">
      <c r="A4" s="4">
        <f t="shared" ref="A4:A9" si="9">N4</f>
        <v>0</v>
      </c>
      <c r="B4" s="4">
        <f t="shared" ref="B4:B9" si="10">Q4</f>
        <v>1013</v>
      </c>
      <c r="C4" s="4">
        <f t="shared" ref="C4:C9" si="11">B4*1.2</f>
        <v>1215.5999999999999</v>
      </c>
      <c r="D4" s="4">
        <f t="shared" ref="D4:D9" si="12">C4*1.2</f>
        <v>1458.7199999999998</v>
      </c>
      <c r="E4" s="5">
        <f t="shared" ref="E4:E9" si="13">R4</f>
        <v>15150000</v>
      </c>
      <c r="F4" s="9">
        <f t="shared" ref="F4:F9" si="14">ROUND((E4/B4),0)</f>
        <v>14956</v>
      </c>
      <c r="G4" s="9">
        <f t="shared" ref="G4:G9" si="15">ROUND((E4/C4),0)</f>
        <v>12463</v>
      </c>
      <c r="H4" s="9">
        <f t="shared" ref="H4:H9" si="16">ROUND((E4/D4),0)</f>
        <v>10386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1013</v>
      </c>
      <c r="R4" s="2">
        <v>15150000</v>
      </c>
      <c r="T4" s="45"/>
    </row>
    <row r="5" spans="1:26" x14ac:dyDescent="0.25">
      <c r="A5" s="4">
        <f t="shared" si="9"/>
        <v>0</v>
      </c>
      <c r="B5" s="4">
        <f t="shared" si="10"/>
        <v>1214</v>
      </c>
      <c r="C5" s="4">
        <f t="shared" si="11"/>
        <v>1456.8</v>
      </c>
      <c r="D5" s="4">
        <f t="shared" si="12"/>
        <v>1748.1599999999999</v>
      </c>
      <c r="E5" s="5">
        <f t="shared" si="13"/>
        <v>19400000</v>
      </c>
      <c r="F5" s="9">
        <f t="shared" si="14"/>
        <v>15980</v>
      </c>
      <c r="G5" s="9">
        <f t="shared" si="15"/>
        <v>13317</v>
      </c>
      <c r="H5" s="9">
        <f t="shared" si="16"/>
        <v>11097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1214</v>
      </c>
      <c r="R5" s="2">
        <v>19400000</v>
      </c>
      <c r="T5" s="45"/>
    </row>
    <row r="6" spans="1:26" s="43" customFormat="1" x14ac:dyDescent="0.25">
      <c r="A6" s="41">
        <f t="shared" si="9"/>
        <v>0</v>
      </c>
      <c r="B6" s="41">
        <f t="shared" si="10"/>
        <v>1214</v>
      </c>
      <c r="C6" s="41">
        <f t="shared" si="11"/>
        <v>1456.8</v>
      </c>
      <c r="D6" s="41">
        <f t="shared" si="12"/>
        <v>1748.1599999999999</v>
      </c>
      <c r="E6" s="42">
        <f t="shared" si="13"/>
        <v>20000000</v>
      </c>
      <c r="F6" s="41">
        <f t="shared" si="14"/>
        <v>16474</v>
      </c>
      <c r="G6" s="41">
        <f t="shared" si="15"/>
        <v>13729</v>
      </c>
      <c r="H6" s="41">
        <f t="shared" si="16"/>
        <v>11441</v>
      </c>
      <c r="I6" s="41" t="e">
        <f>#REF!</f>
        <v>#REF!</v>
      </c>
      <c r="J6" s="41" t="str">
        <f t="shared" si="17"/>
        <v>Vastukala</v>
      </c>
      <c r="O6" s="43">
        <v>0</v>
      </c>
      <c r="P6" s="43">
        <f t="shared" si="18"/>
        <v>0</v>
      </c>
      <c r="Q6" s="43">
        <v>1214</v>
      </c>
      <c r="R6" s="44">
        <v>20000000</v>
      </c>
      <c r="S6" s="43" t="s">
        <v>46</v>
      </c>
      <c r="T6" s="45" t="s">
        <v>47</v>
      </c>
      <c r="Z6" s="45"/>
    </row>
    <row r="7" spans="1:26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  <c r="T7" s="45"/>
    </row>
    <row r="8" spans="1:26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  <c r="T8" s="45"/>
    </row>
    <row r="9" spans="1:26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  <c r="T9" s="45"/>
    </row>
    <row r="10" spans="1:26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  <c r="T10" s="45"/>
    </row>
    <row r="11" spans="1:26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  <c r="T11" s="45"/>
    </row>
    <row r="12" spans="1:26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  <c r="T12" s="45"/>
    </row>
    <row r="13" spans="1:26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  <c r="T13" s="45"/>
    </row>
    <row r="14" spans="1:26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  <c r="T14" s="45"/>
    </row>
    <row r="15" spans="1:26" ht="36.75" customHeight="1" x14ac:dyDescent="0.25">
      <c r="A15" s="47" t="s">
        <v>31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T15" s="45"/>
    </row>
    <row r="16" spans="1:26" x14ac:dyDescent="0.25">
      <c r="A16" s="4">
        <f t="shared" ref="A16:A28" si="32">N16</f>
        <v>0</v>
      </c>
      <c r="B16" s="4">
        <f t="shared" ref="B16:B28" si="33">Q16</f>
        <v>1340</v>
      </c>
      <c r="C16" s="4">
        <f>B16*1.2</f>
        <v>1608</v>
      </c>
      <c r="D16" s="4">
        <f t="shared" ref="D16:D28" si="34">C16*1.2</f>
        <v>1929.6</v>
      </c>
      <c r="E16" s="5">
        <f t="shared" ref="E16:E28" si="35">R16</f>
        <v>25000000</v>
      </c>
      <c r="F16" s="9">
        <f t="shared" ref="F16:F28" si="36">ROUND((E16/B16),0)</f>
        <v>18657</v>
      </c>
      <c r="G16" s="9">
        <f t="shared" ref="G16:G28" si="37">ROUND((E16/C16),0)</f>
        <v>15547</v>
      </c>
      <c r="H16" s="9">
        <f t="shared" ref="H16:H28" si="38">ROUND((E16/D16),0)</f>
        <v>12956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1340</v>
      </c>
      <c r="R16" s="2">
        <v>25000000</v>
      </c>
      <c r="T16" s="45" t="s">
        <v>47</v>
      </c>
    </row>
    <row r="17" spans="1:26" x14ac:dyDescent="0.25">
      <c r="A17" s="4">
        <f t="shared" si="32"/>
        <v>0</v>
      </c>
      <c r="B17" s="4">
        <f t="shared" si="33"/>
        <v>2200</v>
      </c>
      <c r="C17" s="4">
        <f t="shared" ref="C17:C28" si="41">B17*1.2</f>
        <v>2640</v>
      </c>
      <c r="D17" s="4">
        <f t="shared" si="34"/>
        <v>3168</v>
      </c>
      <c r="E17" s="5">
        <f t="shared" si="35"/>
        <v>30500000</v>
      </c>
      <c r="F17" s="9">
        <f t="shared" si="36"/>
        <v>13864</v>
      </c>
      <c r="G17" s="9">
        <f t="shared" si="37"/>
        <v>11553</v>
      </c>
      <c r="H17" s="9">
        <f t="shared" si="38"/>
        <v>9628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2200</v>
      </c>
      <c r="R17" s="2">
        <v>30500000</v>
      </c>
      <c r="T17" s="45"/>
    </row>
    <row r="18" spans="1:26" x14ac:dyDescent="0.25">
      <c r="A18" s="4">
        <f t="shared" si="32"/>
        <v>0</v>
      </c>
      <c r="B18" s="4">
        <f t="shared" si="33"/>
        <v>1340</v>
      </c>
      <c r="C18" s="4">
        <f t="shared" si="41"/>
        <v>1608</v>
      </c>
      <c r="D18" s="4">
        <f t="shared" si="34"/>
        <v>1929.6</v>
      </c>
      <c r="E18" s="5">
        <f t="shared" si="35"/>
        <v>22100000</v>
      </c>
      <c r="F18" s="9">
        <f t="shared" si="36"/>
        <v>16493</v>
      </c>
      <c r="G18" s="9">
        <f t="shared" si="37"/>
        <v>13744</v>
      </c>
      <c r="H18" s="9">
        <f t="shared" si="38"/>
        <v>11453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1340</v>
      </c>
      <c r="R18" s="2">
        <v>22100000</v>
      </c>
      <c r="T18" s="45"/>
    </row>
    <row r="19" spans="1:26" x14ac:dyDescent="0.25">
      <c r="A19" s="4">
        <f t="shared" si="32"/>
        <v>0</v>
      </c>
      <c r="B19" s="4">
        <f t="shared" si="33"/>
        <v>2200</v>
      </c>
      <c r="C19" s="4">
        <f t="shared" si="41"/>
        <v>2640</v>
      </c>
      <c r="D19" s="4">
        <f t="shared" si="34"/>
        <v>3168</v>
      </c>
      <c r="E19" s="5">
        <f t="shared" si="35"/>
        <v>30500000</v>
      </c>
      <c r="F19" s="9">
        <f t="shared" si="36"/>
        <v>13864</v>
      </c>
      <c r="G19" s="9">
        <f t="shared" si="37"/>
        <v>11553</v>
      </c>
      <c r="H19" s="9">
        <f t="shared" si="38"/>
        <v>9628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2200</v>
      </c>
      <c r="R19" s="2">
        <v>30500000</v>
      </c>
      <c r="T19" s="45"/>
    </row>
    <row r="20" spans="1:26" s="43" customFormat="1" x14ac:dyDescent="0.25">
      <c r="A20" s="41">
        <f t="shared" si="32"/>
        <v>0</v>
      </c>
      <c r="B20" s="41">
        <f t="shared" si="33"/>
        <v>1300</v>
      </c>
      <c r="C20" s="41">
        <f t="shared" si="41"/>
        <v>1560</v>
      </c>
      <c r="D20" s="41">
        <f t="shared" si="34"/>
        <v>1872</v>
      </c>
      <c r="E20" s="42">
        <f t="shared" si="35"/>
        <v>25600000</v>
      </c>
      <c r="F20" s="41">
        <f t="shared" si="36"/>
        <v>19692</v>
      </c>
      <c r="G20" s="41">
        <f t="shared" si="37"/>
        <v>16410</v>
      </c>
      <c r="H20" s="41">
        <f t="shared" si="38"/>
        <v>13675</v>
      </c>
      <c r="I20" s="41" t="e">
        <f>#REF!</f>
        <v>#REF!</v>
      </c>
      <c r="J20" s="41" t="str">
        <f t="shared" si="39"/>
        <v>Vastukala</v>
      </c>
      <c r="O20" s="43">
        <v>0</v>
      </c>
      <c r="P20" s="43">
        <f t="shared" si="40"/>
        <v>0</v>
      </c>
      <c r="Q20" s="43">
        <v>1300</v>
      </c>
      <c r="R20" s="44">
        <v>25600000</v>
      </c>
      <c r="S20" s="43" t="s">
        <v>46</v>
      </c>
      <c r="T20" s="45" t="s">
        <v>47</v>
      </c>
      <c r="Z20" s="45"/>
    </row>
    <row r="21" spans="1:26" s="43" customFormat="1" x14ac:dyDescent="0.25">
      <c r="A21" s="41">
        <f t="shared" si="32"/>
        <v>0</v>
      </c>
      <c r="B21" s="41">
        <f t="shared" si="33"/>
        <v>1800</v>
      </c>
      <c r="C21" s="41">
        <f t="shared" si="41"/>
        <v>2160</v>
      </c>
      <c r="D21" s="41">
        <f t="shared" si="34"/>
        <v>2592</v>
      </c>
      <c r="E21" s="42">
        <f t="shared" si="35"/>
        <v>36500000</v>
      </c>
      <c r="F21" s="41">
        <f t="shared" si="36"/>
        <v>20278</v>
      </c>
      <c r="G21" s="41">
        <f t="shared" si="37"/>
        <v>16898</v>
      </c>
      <c r="H21" s="41">
        <f t="shared" si="38"/>
        <v>14082</v>
      </c>
      <c r="I21" s="41" t="e">
        <f>#REF!</f>
        <v>#REF!</v>
      </c>
      <c r="J21" s="41" t="str">
        <f t="shared" si="39"/>
        <v>Vastukala</v>
      </c>
      <c r="O21" s="43">
        <v>0</v>
      </c>
      <c r="P21" s="43">
        <f t="shared" si="40"/>
        <v>0</v>
      </c>
      <c r="Q21" s="43">
        <v>1800</v>
      </c>
      <c r="R21" s="44">
        <v>36500000</v>
      </c>
      <c r="S21" s="43" t="s">
        <v>46</v>
      </c>
      <c r="T21" s="45"/>
      <c r="Z21" s="45"/>
    </row>
    <row r="22" spans="1:26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6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6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6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6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6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6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  <c r="W28" s="6" t="s">
        <v>46</v>
      </c>
      <c r="Z28" s="51" t="s">
        <v>47</v>
      </c>
    </row>
    <row r="29" spans="1:26" ht="15.75" x14ac:dyDescent="0.25">
      <c r="U29" s="17" t="s">
        <v>13</v>
      </c>
      <c r="V29" s="18"/>
      <c r="W29" s="19">
        <v>16800</v>
      </c>
      <c r="X29" s="20" t="s">
        <v>33</v>
      </c>
      <c r="Z29" s="52">
        <v>17000</v>
      </c>
    </row>
    <row r="30" spans="1:26" ht="38.25" customHeight="1" x14ac:dyDescent="0.25">
      <c r="S30" s="10"/>
      <c r="T30" s="10"/>
      <c r="U30" s="21" t="s">
        <v>14</v>
      </c>
      <c r="V30" s="18"/>
      <c r="W30" s="19">
        <v>2500</v>
      </c>
      <c r="X30" s="22"/>
      <c r="Z30" s="52">
        <v>2500</v>
      </c>
    </row>
    <row r="31" spans="1:26" ht="15.75" x14ac:dyDescent="0.25">
      <c r="S31" s="10"/>
      <c r="T31" s="10"/>
      <c r="U31" s="17" t="s">
        <v>15</v>
      </c>
      <c r="V31" s="18"/>
      <c r="W31" s="19">
        <f>W29-W30</f>
        <v>14300</v>
      </c>
      <c r="X31" s="22"/>
      <c r="Z31" s="52">
        <f>Z29-Z30</f>
        <v>14500</v>
      </c>
    </row>
    <row r="32" spans="1:26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  <c r="Z32" s="52">
        <f>Z30</f>
        <v>2500</v>
      </c>
    </row>
    <row r="33" spans="5:26" ht="15.75" x14ac:dyDescent="0.25">
      <c r="E33" s="7" t="s">
        <v>35</v>
      </c>
      <c r="S33" s="10"/>
      <c r="T33" s="10"/>
      <c r="U33" s="17" t="s">
        <v>17</v>
      </c>
      <c r="V33" s="23"/>
      <c r="W33" s="24">
        <f>X33-X34</f>
        <v>7</v>
      </c>
      <c r="X33" s="25">
        <v>2024</v>
      </c>
      <c r="Z33" s="53">
        <v>7</v>
      </c>
    </row>
    <row r="34" spans="5:26" ht="15.75" x14ac:dyDescent="0.25">
      <c r="S34" s="10"/>
      <c r="T34" s="10"/>
      <c r="U34" s="17" t="s">
        <v>18</v>
      </c>
      <c r="V34" s="23"/>
      <c r="W34" s="24">
        <f>W35-W33</f>
        <v>53</v>
      </c>
      <c r="X34" s="31">
        <v>2017</v>
      </c>
      <c r="Y34" t="s">
        <v>34</v>
      </c>
      <c r="Z34" s="53">
        <f>Z35-Z33</f>
        <v>53</v>
      </c>
    </row>
    <row r="35" spans="5:26" ht="15.75" x14ac:dyDescent="0.25">
      <c r="S35" s="10"/>
      <c r="T35" s="10"/>
      <c r="U35" s="17" t="s">
        <v>19</v>
      </c>
      <c r="V35" s="23"/>
      <c r="W35" s="24">
        <v>60</v>
      </c>
      <c r="X35" s="24"/>
      <c r="Z35" s="53">
        <v>60</v>
      </c>
    </row>
    <row r="36" spans="5:26" ht="39" customHeight="1" x14ac:dyDescent="0.25">
      <c r="P36" s="48"/>
      <c r="Q36" s="48"/>
      <c r="R36" s="48"/>
      <c r="S36" s="48"/>
      <c r="T36" s="49"/>
      <c r="U36" s="21" t="s">
        <v>20</v>
      </c>
      <c r="V36" s="23"/>
      <c r="W36" s="24">
        <f>90*W33/W35</f>
        <v>10.5</v>
      </c>
      <c r="X36" s="24"/>
      <c r="Z36" s="53">
        <f>90*Z33/Z35</f>
        <v>10.5</v>
      </c>
    </row>
    <row r="37" spans="5:26" ht="15.75" x14ac:dyDescent="0.25">
      <c r="U37" s="17"/>
      <c r="V37" s="26"/>
      <c r="W37" s="27">
        <f>W36%</f>
        <v>0.105</v>
      </c>
      <c r="X37" s="27"/>
      <c r="Z37" s="54">
        <f>Z36%</f>
        <v>0.105</v>
      </c>
    </row>
    <row r="38" spans="5:26" ht="15.75" x14ac:dyDescent="0.25">
      <c r="G38" s="7" t="s">
        <v>36</v>
      </c>
      <c r="H38">
        <v>1214</v>
      </c>
      <c r="I38">
        <f>112.79*10.764</f>
        <v>1214.0715600000001</v>
      </c>
      <c r="P38" s="14"/>
      <c r="Q38" s="14"/>
      <c r="R38" s="14"/>
      <c r="S38" s="14"/>
      <c r="T38" s="12"/>
      <c r="U38" s="17" t="s">
        <v>21</v>
      </c>
      <c r="V38" s="18"/>
      <c r="W38" s="19">
        <f>W32*W37</f>
        <v>262.5</v>
      </c>
      <c r="X38" s="22"/>
      <c r="Z38" s="52">
        <f>Z32*Z37</f>
        <v>262.5</v>
      </c>
    </row>
    <row r="39" spans="5:26" ht="15.75" x14ac:dyDescent="0.25">
      <c r="G39" s="7" t="s">
        <v>37</v>
      </c>
      <c r="H39">
        <v>16500</v>
      </c>
      <c r="J39" t="s">
        <v>38</v>
      </c>
      <c r="R39" s="15"/>
      <c r="S39" s="15"/>
      <c r="U39" s="17" t="s">
        <v>22</v>
      </c>
      <c r="V39" s="18"/>
      <c r="W39" s="19">
        <f>W32-W38</f>
        <v>2237.5</v>
      </c>
      <c r="X39" s="22"/>
      <c r="Z39" s="52">
        <f>Z32-Z38</f>
        <v>2237.5</v>
      </c>
    </row>
    <row r="40" spans="5:26" ht="15.75" x14ac:dyDescent="0.25">
      <c r="G40" s="7" t="s">
        <v>39</v>
      </c>
      <c r="H40">
        <f>H39*H38</f>
        <v>20031000</v>
      </c>
      <c r="R40" s="6"/>
      <c r="S40" s="16"/>
      <c r="U40" s="17" t="s">
        <v>15</v>
      </c>
      <c r="V40" s="18"/>
      <c r="W40" s="19">
        <f>W31</f>
        <v>14300</v>
      </c>
      <c r="X40" s="22"/>
      <c r="Z40" s="52">
        <f>Z31</f>
        <v>14500</v>
      </c>
    </row>
    <row r="41" spans="5:26" ht="15.75" x14ac:dyDescent="0.25">
      <c r="G41" s="7"/>
      <c r="R41" s="6"/>
      <c r="S41" s="16"/>
      <c r="U41" s="23"/>
      <c r="V41" s="18"/>
      <c r="W41" s="19"/>
      <c r="X41" s="22"/>
      <c r="Z41" s="52"/>
    </row>
    <row r="42" spans="5:26" ht="15.75" x14ac:dyDescent="0.25">
      <c r="G42" s="7"/>
      <c r="H42" s="6"/>
      <c r="I42" s="6"/>
      <c r="R42" s="6"/>
      <c r="S42" s="16"/>
      <c r="U42" s="28" t="s">
        <v>23</v>
      </c>
      <c r="V42" s="29"/>
      <c r="W42" s="20">
        <f>W40+W39</f>
        <v>16537.5</v>
      </c>
      <c r="X42" s="22"/>
      <c r="Z42" s="52">
        <f>Z40+Z39</f>
        <v>16737.5</v>
      </c>
    </row>
    <row r="43" spans="5:26" ht="15.75" x14ac:dyDescent="0.25">
      <c r="G43" s="7"/>
      <c r="S43" s="10"/>
      <c r="T43" s="10"/>
      <c r="U43" s="23"/>
      <c r="V43" s="23"/>
      <c r="W43" s="24"/>
      <c r="X43" s="24"/>
      <c r="Z43" s="53"/>
    </row>
    <row r="44" spans="5:26" ht="15.75" x14ac:dyDescent="0.25">
      <c r="G44" s="7"/>
      <c r="H44" t="s">
        <v>40</v>
      </c>
      <c r="S44" s="10"/>
      <c r="T44" s="10"/>
      <c r="U44" s="28" t="s">
        <v>32</v>
      </c>
      <c r="V44" s="30"/>
      <c r="W44" s="25">
        <v>1214</v>
      </c>
      <c r="X44" s="24"/>
      <c r="Z44" s="53">
        <v>1214</v>
      </c>
    </row>
    <row r="45" spans="5:26" ht="15.75" x14ac:dyDescent="0.25">
      <c r="G45" s="7"/>
      <c r="H45" t="s">
        <v>41</v>
      </c>
      <c r="P45" s="13"/>
      <c r="S45" s="10"/>
      <c r="T45" s="11"/>
      <c r="U45" s="17" t="s">
        <v>24</v>
      </c>
      <c r="V45" s="31"/>
      <c r="W45" s="32">
        <f>W42*W44+X46</f>
        <v>20076525</v>
      </c>
      <c r="X45" s="33"/>
      <c r="Z45" s="55">
        <f>Z42*Z44+AA46</f>
        <v>20319325</v>
      </c>
    </row>
    <row r="46" spans="5:26" ht="15.75" x14ac:dyDescent="0.25">
      <c r="G46" s="7"/>
      <c r="H46" t="s">
        <v>42</v>
      </c>
      <c r="S46" s="11"/>
      <c r="T46" s="10"/>
      <c r="U46" s="17" t="s">
        <v>25</v>
      </c>
      <c r="V46" s="23"/>
      <c r="W46" s="34">
        <f>W45*0.9</f>
        <v>18068872.5</v>
      </c>
      <c r="X46" s="35"/>
      <c r="Z46" s="56">
        <f>Z45*0.9</f>
        <v>18287392.5</v>
      </c>
    </row>
    <row r="47" spans="5:26" ht="15.75" x14ac:dyDescent="0.25">
      <c r="G47" s="7"/>
      <c r="H47" t="s">
        <v>43</v>
      </c>
      <c r="I47">
        <v>19170000</v>
      </c>
      <c r="S47" s="10"/>
      <c r="T47" s="10"/>
      <c r="U47" s="17" t="s">
        <v>26</v>
      </c>
      <c r="V47" s="23"/>
      <c r="W47" s="34">
        <f>W45*0.8</f>
        <v>16061220</v>
      </c>
      <c r="X47" s="34"/>
      <c r="Z47" s="56">
        <f>Z45*0.8</f>
        <v>16255460</v>
      </c>
    </row>
    <row r="48" spans="5:26" ht="15.75" x14ac:dyDescent="0.25">
      <c r="G48" s="7"/>
      <c r="H48" t="s">
        <v>44</v>
      </c>
      <c r="I48">
        <v>1342000</v>
      </c>
      <c r="O48" s="10"/>
      <c r="P48" s="10"/>
      <c r="Q48" s="10"/>
      <c r="R48" s="10"/>
      <c r="S48" s="10"/>
      <c r="T48" s="10"/>
      <c r="U48" s="17"/>
      <c r="V48" s="23"/>
      <c r="W48" s="36"/>
      <c r="X48" s="24"/>
      <c r="Z48" s="57"/>
    </row>
    <row r="49" spans="7:26" ht="15.75" x14ac:dyDescent="0.25">
      <c r="G49" s="7"/>
      <c r="H49" t="s">
        <v>45</v>
      </c>
      <c r="I49">
        <v>30000</v>
      </c>
      <c r="U49" s="37" t="s">
        <v>27</v>
      </c>
      <c r="V49" s="38"/>
      <c r="W49" s="39">
        <v>0</v>
      </c>
      <c r="X49" s="39"/>
      <c r="Z49" s="58">
        <v>0</v>
      </c>
    </row>
    <row r="50" spans="7:26" ht="15.75" x14ac:dyDescent="0.25">
      <c r="G50" s="7"/>
      <c r="I50">
        <f>SUM(I47:I49)</f>
        <v>20542000</v>
      </c>
      <c r="U50" s="17" t="s">
        <v>28</v>
      </c>
      <c r="V50" s="23"/>
      <c r="W50" s="36"/>
      <c r="X50" s="36"/>
      <c r="Z50" s="57"/>
    </row>
    <row r="51" spans="7:26" ht="15.75" x14ac:dyDescent="0.25">
      <c r="G51" s="7"/>
      <c r="U51" s="40" t="s">
        <v>29</v>
      </c>
      <c r="V51" s="36"/>
      <c r="W51" s="34">
        <f>W45*0.03/12</f>
        <v>50191.3125</v>
      </c>
      <c r="X51" s="34"/>
      <c r="Z51" s="56">
        <f>Z45*0.03/12</f>
        <v>50798.3125</v>
      </c>
    </row>
    <row r="53" spans="7:26" ht="15.75" x14ac:dyDescent="0.25">
      <c r="U53" s="46" t="s">
        <v>48</v>
      </c>
    </row>
    <row r="57" spans="7:26" x14ac:dyDescent="0.25">
      <c r="T57" s="6"/>
      <c r="U57" s="6" t="s">
        <v>49</v>
      </c>
      <c r="V57" s="6"/>
    </row>
    <row r="58" spans="7:26" x14ac:dyDescent="0.25">
      <c r="T58" s="6" t="s">
        <v>50</v>
      </c>
      <c r="U58" s="16">
        <f>Z45</f>
        <v>20319325</v>
      </c>
      <c r="V58" s="6"/>
    </row>
    <row r="59" spans="7:26" x14ac:dyDescent="0.25">
      <c r="T59" s="6" t="s">
        <v>25</v>
      </c>
      <c r="U59" s="16">
        <f>Z46</f>
        <v>18287392.5</v>
      </c>
      <c r="V59" s="6"/>
    </row>
    <row r="60" spans="7:26" x14ac:dyDescent="0.25">
      <c r="T60" s="6" t="s">
        <v>51</v>
      </c>
      <c r="U60" s="16">
        <f>Z47</f>
        <v>16255460</v>
      </c>
      <c r="V60" s="6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U18" sqref="U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16" sqref="T1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22" sqref="T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4:U19"/>
  <sheetViews>
    <sheetView zoomScaleNormal="100" workbookViewId="0">
      <selection activeCell="U15" sqref="U15"/>
    </sheetView>
  </sheetViews>
  <sheetFormatPr defaultRowHeight="15" x14ac:dyDescent="0.25"/>
  <sheetData>
    <row r="14" spans="21:21" x14ac:dyDescent="0.25">
      <c r="U14">
        <v>934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Q24" sqref="Q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1" sqref="X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V15" sqref="V1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zoomScaleNormal="100"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2024-10-05T06:07:44Z</dcterms:modified>
</cp:coreProperties>
</file>