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Ganesh Singh -SBI-RASMECCC Bhayandar (11583)\"/>
    </mc:Choice>
  </mc:AlternateContent>
  <xr:revisionPtr revIDLastSave="0" documentId="13_ncr:1_{9585033D-ED5F-4160-932F-6516B28CBC3A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4" r:id="rId5"/>
    <sheet name="page docu" sheetId="45" r:id="rId6"/>
  </sheets>
  <calcPr calcId="191029"/>
</workbook>
</file>

<file path=xl/calcChain.xml><?xml version="1.0" encoding="utf-8"?>
<calcChain xmlns="http://schemas.openxmlformats.org/spreadsheetml/2006/main">
  <c r="C4" i="25" l="1"/>
  <c r="D2" i="25"/>
  <c r="C3" i="23"/>
  <c r="F11" i="23" s="1"/>
  <c r="I7" i="23"/>
  <c r="C7" i="4"/>
  <c r="C6" i="4"/>
  <c r="C5" i="4"/>
  <c r="C3" i="4"/>
  <c r="C4" i="4"/>
  <c r="C2" i="4"/>
  <c r="E21" i="23"/>
  <c r="D27" i="4"/>
  <c r="S6" i="4"/>
  <c r="P6" i="4"/>
  <c r="P5" i="4"/>
  <c r="S5" i="4" s="1"/>
  <c r="F15" i="23"/>
  <c r="S4" i="4"/>
  <c r="P4" i="4"/>
  <c r="S3" i="4"/>
  <c r="P3" i="4"/>
  <c r="S2" i="4"/>
  <c r="P2" i="4"/>
  <c r="J8" i="4"/>
  <c r="J7" i="4"/>
  <c r="C17" i="4"/>
  <c r="O24" i="4"/>
  <c r="G26" i="4"/>
  <c r="O25" i="4" s="1"/>
  <c r="C12" i="4"/>
  <c r="B11" i="4"/>
  <c r="C8" i="4"/>
  <c r="C9" i="4"/>
  <c r="C10" i="4"/>
  <c r="I4" i="23"/>
  <c r="I3" i="23"/>
  <c r="C23" i="23" s="1"/>
  <c r="C7" i="23"/>
  <c r="I5" i="23" l="1"/>
  <c r="C14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3" i="23" l="1"/>
  <c r="D2" i="4" l="1"/>
  <c r="D3" i="4"/>
  <c r="D4" i="4"/>
  <c r="D5" i="4"/>
  <c r="D6" i="4"/>
  <c r="D7" i="4"/>
  <c r="D10" i="4"/>
  <c r="C13" i="4"/>
  <c r="D13" i="4" s="1"/>
  <c r="J6" i="4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I7" i="4"/>
  <c r="A7" i="4"/>
  <c r="I6" i="4"/>
  <c r="A6" i="4"/>
  <c r="I5" i="4"/>
  <c r="A5" i="4"/>
  <c r="A4" i="4"/>
  <c r="A3" i="4"/>
  <c r="A2" i="4"/>
  <c r="H32" i="4" l="1"/>
  <c r="I31" i="4"/>
  <c r="G34" i="4"/>
  <c r="G35" i="4" s="1"/>
  <c r="H4" i="4"/>
  <c r="H11" i="4"/>
  <c r="H15" i="4"/>
  <c r="H2" i="4"/>
  <c r="H6" i="4"/>
  <c r="H9" i="4"/>
  <c r="H13" i="4"/>
  <c r="H5" i="4"/>
  <c r="H8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H33" i="23" l="1"/>
  <c r="F33" i="23"/>
  <c r="F34" i="23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<sst xmlns="http://schemas.openxmlformats.org/spreadsheetml/2006/main" count="109" uniqueCount="89">
  <si>
    <t>Sr. No.</t>
  </si>
  <si>
    <t>Value</t>
  </si>
  <si>
    <t>Floor</t>
  </si>
  <si>
    <t>Total Floor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</si>
  <si>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</si>
  <si>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</si>
  <si>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</si>
  <si>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</si>
  <si>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</si>
  <si>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</si>
  <si>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</si>
  <si>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</si>
  <si>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</si>
  <si>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</si>
  <si>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</si>
  <si>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</si>
  <si>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</si>
  <si>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</si>
  <si>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</si>
  <si>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</si>
  <si>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</si>
  <si>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</si>
  <si>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</si>
  <si>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</si>
  <si>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</si>
  <si>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</si>
  <si>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</si>
  <si>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</si>
  <si>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</si>
  <si>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</si>
  <si>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</si>
  <si>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</si>
  <si>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</si>
  <si>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</si>
  <si>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</si>
  <si>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</si>
  <si>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</si>
  <si>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</si>
  <si>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</si>
  <si>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</si>
  <si>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</si>
  <si>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</si>
  <si>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</si>
  <si>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</si>
  <si>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</si>
  <si>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</si>
  <si>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</si>
  <si>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</si>
  <si>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</si>
  <si>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</si>
  <si>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</si>
  <si>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</si>
  <si>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</si>
  <si>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</si>
  <si>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</si>
  <si>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</si>
  <si>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</si>
  <si>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</si>
  <si>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</si>
  <si>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</si>
  <si>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</si>
  <si>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</si>
  <si>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</si>
  <si>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</si>
  <si>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Terr Sqf.</t>
  </si>
  <si>
    <t>BUA</t>
  </si>
  <si>
    <t>Terr</t>
  </si>
  <si>
    <t xml:space="preserve">Total </t>
  </si>
  <si>
    <t>Tot BUA</t>
  </si>
  <si>
    <t>OC</t>
  </si>
  <si>
    <t>CA</t>
  </si>
  <si>
    <t xml:space="preserve">Measurement </t>
  </si>
  <si>
    <t>FB</t>
  </si>
  <si>
    <t>Total CA</t>
  </si>
  <si>
    <t>As per Agreement  dated 29.09.2024</t>
  </si>
  <si>
    <t>page 23</t>
  </si>
  <si>
    <t>page</t>
  </si>
  <si>
    <t>As per agreement</t>
  </si>
  <si>
    <t>CA Sq. Ft</t>
  </si>
  <si>
    <t>29th Flr</t>
  </si>
  <si>
    <t xml:space="preserve">31st </t>
  </si>
  <si>
    <t>CA Sq.M.</t>
  </si>
  <si>
    <t xml:space="preserve">CA Sq. Ft. </t>
  </si>
  <si>
    <t>CA Rate</t>
  </si>
  <si>
    <t>22nd</t>
  </si>
  <si>
    <t>25th</t>
  </si>
  <si>
    <t xml:space="preserve">Mr. Amit G. Singh </t>
  </si>
  <si>
    <t>SBI ( RASMECCC Bhayandar)</t>
  </si>
  <si>
    <t>Lead No. 11583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</si>
</sst>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2"/>
      <name val="Arial Narrow"/>
      <family val="2"/>
    </font>
    <font>
      <sz val="11"/>
      <color theme="2"/>
      <name val="Calibri"/>
      <family val="2"/>
      <scheme val="minor"/>
    </font>
    <font>
      <b/>
      <sz val="11"/>
      <color theme="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1" fontId="1" fillId="0" borderId="0" xfId="0" applyNumberFormat="1" applyFont="1"/>
    <xf numFmtId="43" fontId="3" fillId="0" borderId="0" xfId="1" applyFont="1"/>
    <xf numFmtId="0" fontId="3" fillId="0" borderId="0" xfId="0" applyFont="1"/>
    <xf numFmtId="0" fontId="6" fillId="0" borderId="0" xfId="0" applyFont="1" applyAlignment="1">
      <alignment horizontal="center"/>
    </xf>
    <xf numFmtId="43" fontId="3" fillId="2" borderId="0" xfId="1" applyFont="1" applyFill="1"/>
    <xf numFmtId="0" fontId="8" fillId="2" borderId="0" xfId="0" applyFont="1" applyFill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" fillId="3" borderId="0" xfId="1" applyFont="1" applyFill="1"/>
    <xf numFmtId="43" fontId="12" fillId="0" borderId="8" xfId="1" applyFont="1" applyBorder="1"/>
    <xf numFmtId="43" fontId="13" fillId="0" borderId="0" xfId="1" applyFont="1"/>
    <xf numFmtId="43" fontId="0" fillId="3" borderId="0" xfId="1" applyFont="1" applyFill="1"/>
    <xf numFmtId="0" fontId="14" fillId="3" borderId="0" xfId="0" applyFont="1" applyFill="1"/>
    <xf numFmtId="43" fontId="15" fillId="3" borderId="0" xfId="1" applyFont="1" applyFill="1"/>
    <xf numFmtId="43" fontId="16" fillId="3" borderId="0" xfId="1" applyFont="1" applyFill="1" applyAlignment="1"/>
    <xf numFmtId="43" fontId="15" fillId="3" borderId="8" xfId="1" applyFont="1" applyFill="1" applyBorder="1"/>
    <xf numFmtId="43" fontId="16" fillId="3" borderId="8" xfId="1" applyFont="1" applyFill="1" applyBorder="1"/>
    <xf numFmtId="0" fontId="15" fillId="3" borderId="0" xfId="0" applyFont="1" applyFill="1"/>
    <xf numFmtId="43" fontId="0" fillId="4" borderId="0" xfId="1" applyFont="1" applyFill="1"/>
    <xf numFmtId="0" fontId="0" fillId="4" borderId="0" xfId="0" applyFill="1"/>
    <xf numFmtId="4" fontId="1" fillId="2" borderId="0" xfId="0" applyNumberFormat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239434</xdr:colOff>
      <xdr:row>36</xdr:row>
      <xdr:rowOff>162905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54AA09-8D09-D227-81A6-13BAC277B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3434" cy="7020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285750</xdr:colOff>
      <xdr:row>30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79F4F3A-C030-4FD2-AD2F-53CD7BC0C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0"/>
          <a:ext cx="8820150" cy="567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12</xdr:col>
      <xdr:colOff>533400</xdr:colOff>
      <xdr:row>65</xdr:row>
      <xdr:rowOff>161925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2E31185-6CBF-4983-9C66-C37A1685A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7848600" cy="644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14</xdr:col>
      <xdr:colOff>285750</xdr:colOff>
      <xdr:row>101</xdr:row>
      <xdr:rowOff>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C61D22F8-0299-4A9E-888B-6DF6E079B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74000"/>
          <a:ext cx="8820150" cy="628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12</xdr:col>
      <xdr:colOff>495300</xdr:colOff>
      <xdr:row>136</xdr:row>
      <xdr:rowOff>95250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7D2DBB3D-120F-408D-8D9D-77424356E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7810500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12</xdr:col>
      <xdr:colOff>533400</xdr:colOff>
      <xdr:row>172</xdr:row>
      <xdr:rowOff>66675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3C2B6229-C6C3-466D-9EF4-5FC638523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99500"/>
          <a:ext cx="784860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14</xdr:col>
      <xdr:colOff>209550</xdr:colOff>
      <xdr:row>213</xdr:row>
      <xdr:rowOff>142875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806012CA-2CFC-4841-8DB8-97BAAE64D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67000"/>
          <a:ext cx="874395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12</xdr:col>
      <xdr:colOff>476250</xdr:colOff>
      <xdr:row>257</xdr:row>
      <xdr:rowOff>104775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B2EAD8E2-BD7A-4752-A8A8-2236245A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68000"/>
          <a:ext cx="7791450" cy="791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12</xdr:col>
      <xdr:colOff>457200</xdr:colOff>
      <xdr:row>302</xdr:row>
      <xdr:rowOff>9525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696804ED-60C1-4C15-A197-9DB76A8D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0"/>
          <a:ext cx="7772400" cy="801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12</xdr:col>
      <xdr:colOff>476250</xdr:colOff>
      <xdr:row>342</xdr:row>
      <xdr:rowOff>38100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id="{134B233D-ED03-4D40-9474-7ED4BB7C8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0"/>
          <a:ext cx="7791450" cy="727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12</xdr:col>
      <xdr:colOff>523875</xdr:colOff>
      <xdr:row>382</xdr:row>
      <xdr:rowOff>133350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CAC379BD-0765-4B81-A666-2C33775CA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52000"/>
          <a:ext cx="7839075" cy="737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12</xdr:col>
      <xdr:colOff>467811</xdr:colOff>
      <xdr:row>426</xdr:row>
      <xdr:rowOff>77301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70792E-DFC7-FE18-5500-72B01B8F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3342500"/>
          <a:ext cx="7783011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12</xdr:col>
      <xdr:colOff>401127</xdr:colOff>
      <xdr:row>470</xdr:row>
      <xdr:rowOff>20169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B7647DC-1AC0-2172-7A6F-F0E812DB0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1534000"/>
          <a:ext cx="7716327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12</xdr:col>
      <xdr:colOff>496390</xdr:colOff>
      <xdr:row>514</xdr:row>
      <xdr:rowOff>153538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B727B6-18D9-3238-A2D2-481C06DF5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9916000"/>
          <a:ext cx="7811590" cy="8154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12</xdr:col>
      <xdr:colOff>544022</xdr:colOff>
      <xdr:row>550</xdr:row>
      <xdr:rowOff>162852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F1D2CD8-D05D-6321-235A-1AE044EB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8298000"/>
          <a:ext cx="7859222" cy="6639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12</xdr:col>
      <xdr:colOff>505916</xdr:colOff>
      <xdr:row>591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F66AB-9099-1F6A-92ED-275760363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5156000"/>
          <a:ext cx="7821116" cy="7430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12</xdr:col>
      <xdr:colOff>534495</xdr:colOff>
      <xdr:row>631</xdr:row>
      <xdr:rowOff>86774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F796EE1-9E19-6386-8638-1F0D0DA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2776000"/>
          <a:ext cx="7849695" cy="7516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19</xdr:row>
      <xdr:rowOff>124347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A49393-45F7-DDA7-099D-C502B24AA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17</xdr:col>
      <xdr:colOff>296763</xdr:colOff>
      <xdr:row>64</xdr:row>
      <xdr:rowOff>86827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A6A564-DDBD-4230-ACCE-E90C25F0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10659963" cy="7897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11</xdr:col>
      <xdr:colOff>239094</xdr:colOff>
      <xdr:row>112</xdr:row>
      <xdr:rowOff>115512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F57BEC-D042-CF94-04F5-7CAD1CED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63500"/>
          <a:ext cx="6944694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13</xdr:col>
      <xdr:colOff>239264</xdr:colOff>
      <xdr:row>151</xdr:row>
      <xdr:rowOff>143826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8DB5DB-7D8E-E935-E353-A2A7E3415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098000"/>
          <a:ext cx="8164064" cy="6811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13</xdr:col>
      <xdr:colOff>29685</xdr:colOff>
      <xdr:row>186</xdr:row>
      <xdr:rowOff>172325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5D8314-5712-E5B7-1A28-45FC87BBB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337000"/>
          <a:ext cx="7954485" cy="62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15</xdr:col>
      <xdr:colOff>277540</xdr:colOff>
      <xdr:row>225</xdr:row>
      <xdr:rowOff>134273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B50164-B90E-4431-C315-8A640D30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385500"/>
          <a:ext cx="9421540" cy="6611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28</xdr:col>
      <xdr:colOff>373824</xdr:colOff>
      <xdr:row>258</xdr:row>
      <xdr:rowOff>105481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7DBD58-7B61-941F-276E-2C92F34D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44196000"/>
          <a:ext cx="16833024" cy="50584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2"/>
      <c r="H1" s="52"/>
    </row>
    <row r="2" spans="2:17" ht="15.75" thickBot="1" x14ac:dyDescent="0.3">
      <c r="D2">
        <f>101400*0.15</f>
        <v>15210</v>
      </c>
      <c r="E2" s="44">
        <f>C3+D2</f>
        <v>116610</v>
      </c>
      <c r="G2" s="115" t="s">
        <v>47</v>
      </c>
      <c r="H2" s="116"/>
    </row>
    <row r="3" spans="2:17" ht="15.75" thickBot="1" x14ac:dyDescent="0.3">
      <c r="B3" s="36" t="s">
        <v>36</v>
      </c>
      <c r="C3" s="38">
        <v>101400</v>
      </c>
      <c r="D3" s="36"/>
      <c r="E3" s="36"/>
      <c r="F3" s="36"/>
      <c r="G3" s="53" t="s">
        <v>48</v>
      </c>
      <c r="H3" s="54" t="s">
        <v>49</v>
      </c>
      <c r="I3" s="55"/>
      <c r="K3" s="56" t="s">
        <v>50</v>
      </c>
      <c r="L3" s="57"/>
      <c r="N3" s="58" t="s">
        <v>51</v>
      </c>
      <c r="O3" s="59"/>
      <c r="P3" s="59"/>
      <c r="Q3" s="60"/>
    </row>
    <row r="4" spans="2:17" ht="27" thickBot="1" x14ac:dyDescent="0.3">
      <c r="B4" s="36" t="s">
        <v>37</v>
      </c>
      <c r="C4" s="38">
        <f>C3*0.15</f>
        <v>15210</v>
      </c>
      <c r="D4" s="36"/>
      <c r="E4" s="36"/>
      <c r="F4" s="36"/>
      <c r="G4" s="61">
        <v>1</v>
      </c>
      <c r="H4" s="62">
        <v>0</v>
      </c>
      <c r="I4" s="63">
        <v>100</v>
      </c>
      <c r="K4" s="64" t="s">
        <v>27</v>
      </c>
      <c r="L4" s="65" t="s">
        <v>28</v>
      </c>
      <c r="N4" s="53" t="s">
        <v>48</v>
      </c>
      <c r="O4" s="66" t="s">
        <v>49</v>
      </c>
      <c r="P4" s="67"/>
    </row>
    <row r="5" spans="2:17" ht="15.75" thickBot="1" x14ac:dyDescent="0.3">
      <c r="B5" s="36" t="s">
        <v>52</v>
      </c>
      <c r="C5" s="39">
        <f>C3+C4</f>
        <v>116610</v>
      </c>
      <c r="D5" s="40" t="s">
        <v>38</v>
      </c>
      <c r="E5" s="41">
        <f>ROUND(C5/10.764,0)</f>
        <v>10833</v>
      </c>
      <c r="F5" s="40" t="s">
        <v>39</v>
      </c>
      <c r="G5" s="61">
        <v>2</v>
      </c>
      <c r="H5" s="62">
        <v>0</v>
      </c>
      <c r="I5" s="63">
        <v>100</v>
      </c>
      <c r="K5" s="63">
        <v>2554.8123374210331</v>
      </c>
      <c r="L5" s="68">
        <v>2248.2348569305091</v>
      </c>
      <c r="N5" s="61">
        <v>1</v>
      </c>
      <c r="O5" s="69">
        <v>0</v>
      </c>
      <c r="P5" s="63">
        <v>100</v>
      </c>
    </row>
    <row r="6" spans="2:17" ht="15.75" thickBot="1" x14ac:dyDescent="0.3">
      <c r="B6" s="36" t="s">
        <v>53</v>
      </c>
      <c r="C6" s="38">
        <v>0</v>
      </c>
      <c r="D6" s="36"/>
      <c r="E6" s="36"/>
      <c r="F6" s="36"/>
      <c r="G6" s="61">
        <v>3</v>
      </c>
      <c r="H6" s="62">
        <v>5</v>
      </c>
      <c r="I6" s="63">
        <v>95</v>
      </c>
      <c r="K6" s="70" t="s">
        <v>2</v>
      </c>
      <c r="L6" s="71" t="s">
        <v>29</v>
      </c>
      <c r="N6" s="61">
        <v>2</v>
      </c>
      <c r="O6" s="69">
        <v>0</v>
      </c>
      <c r="P6" s="63">
        <v>100</v>
      </c>
    </row>
    <row r="7" spans="2:17" ht="15.75" thickBot="1" x14ac:dyDescent="0.3">
      <c r="B7" s="36" t="s">
        <v>54</v>
      </c>
      <c r="C7" s="39">
        <f>C5-C6</f>
        <v>116610</v>
      </c>
      <c r="D7" s="36"/>
      <c r="E7" s="36"/>
      <c r="F7" s="36"/>
      <c r="G7" s="61">
        <v>4</v>
      </c>
      <c r="H7" s="62">
        <v>5</v>
      </c>
      <c r="I7" s="63">
        <v>95</v>
      </c>
      <c r="K7" s="63" t="s">
        <v>31</v>
      </c>
      <c r="L7" s="68" t="s">
        <v>32</v>
      </c>
      <c r="N7" s="61">
        <v>3</v>
      </c>
      <c r="O7" s="69">
        <v>5</v>
      </c>
      <c r="P7" s="63">
        <v>95</v>
      </c>
    </row>
    <row r="8" spans="2:17" ht="15.75" thickBot="1" x14ac:dyDescent="0.3">
      <c r="B8" s="36" t="s">
        <v>55</v>
      </c>
      <c r="C8" s="72">
        <v>0</v>
      </c>
      <c r="D8" s="73">
        <f>1-C8</f>
        <v>1</v>
      </c>
      <c r="E8" s="36"/>
      <c r="F8" s="36"/>
      <c r="G8" s="61">
        <v>5</v>
      </c>
      <c r="H8" s="62">
        <v>5</v>
      </c>
      <c r="I8" s="63">
        <v>95</v>
      </c>
      <c r="K8" s="63"/>
      <c r="L8" s="68"/>
      <c r="N8" s="61">
        <v>4</v>
      </c>
      <c r="O8" s="69">
        <v>5</v>
      </c>
      <c r="P8" s="63">
        <v>95</v>
      </c>
    </row>
    <row r="9" spans="2:17" ht="15.75" thickBot="1" x14ac:dyDescent="0.3">
      <c r="B9" s="42" t="s">
        <v>56</v>
      </c>
      <c r="D9" s="39">
        <f>ROUND(C7*D8,0)</f>
        <v>116610</v>
      </c>
      <c r="E9" s="36"/>
      <c r="F9" s="36"/>
      <c r="G9" s="61">
        <v>6</v>
      </c>
      <c r="H9" s="62">
        <v>6</v>
      </c>
      <c r="I9" s="63">
        <v>94</v>
      </c>
      <c r="K9" s="74" t="s">
        <v>30</v>
      </c>
      <c r="L9" s="75">
        <v>0.05</v>
      </c>
      <c r="N9" s="61">
        <v>5</v>
      </c>
      <c r="O9" s="69">
        <v>5</v>
      </c>
      <c r="P9" s="63">
        <v>95</v>
      </c>
    </row>
    <row r="10" spans="2:17" ht="15.75" thickBot="1" x14ac:dyDescent="0.3">
      <c r="B10" s="36" t="s">
        <v>57</v>
      </c>
      <c r="C10" s="39">
        <f>C6+D9</f>
        <v>116610</v>
      </c>
      <c r="D10" s="40" t="s">
        <v>38</v>
      </c>
      <c r="E10" s="41">
        <f>ROUND(C10/10.764,0)</f>
        <v>10833</v>
      </c>
      <c r="F10" s="40" t="s">
        <v>39</v>
      </c>
      <c r="G10" s="61">
        <v>7</v>
      </c>
      <c r="H10" s="62">
        <v>7</v>
      </c>
      <c r="I10" s="63">
        <v>93</v>
      </c>
      <c r="K10" s="76" t="s">
        <v>33</v>
      </c>
      <c r="L10" s="75">
        <v>0.1</v>
      </c>
      <c r="N10" s="61">
        <v>6</v>
      </c>
      <c r="O10" s="69">
        <v>6.5</v>
      </c>
      <c r="P10" s="63">
        <f t="shared" ref="P10:P63" si="0">P9-1.5</f>
        <v>93.5</v>
      </c>
    </row>
    <row r="11" spans="2:17" ht="15.75" thickBot="1" x14ac:dyDescent="0.3">
      <c r="C11" s="43"/>
      <c r="G11" s="61">
        <v>8</v>
      </c>
      <c r="H11" s="62">
        <v>8</v>
      </c>
      <c r="I11" s="63">
        <v>92</v>
      </c>
      <c r="K11" s="63" t="s">
        <v>34</v>
      </c>
      <c r="L11" s="75">
        <v>0.15</v>
      </c>
      <c r="N11" s="61">
        <v>7</v>
      </c>
      <c r="O11" s="69">
        <v>8</v>
      </c>
      <c r="P11" s="63">
        <f t="shared" si="0"/>
        <v>92</v>
      </c>
    </row>
    <row r="12" spans="2:17" ht="15.75" thickBot="1" x14ac:dyDescent="0.3">
      <c r="B12" s="37" t="s">
        <v>40</v>
      </c>
      <c r="C12" s="45">
        <v>2024</v>
      </c>
      <c r="E12" s="44"/>
      <c r="G12" s="61">
        <v>9</v>
      </c>
      <c r="H12" s="62">
        <v>9</v>
      </c>
      <c r="I12" s="63">
        <v>91</v>
      </c>
      <c r="K12" s="77" t="s">
        <v>35</v>
      </c>
      <c r="L12" s="78">
        <v>0.2</v>
      </c>
      <c r="N12" s="61">
        <v>8</v>
      </c>
      <c r="O12" s="69">
        <v>9.5</v>
      </c>
      <c r="P12" s="63">
        <f t="shared" si="0"/>
        <v>90.5</v>
      </c>
    </row>
    <row r="13" spans="2:17" ht="15.75" thickBot="1" x14ac:dyDescent="0.3">
      <c r="B13" s="37" t="s">
        <v>41</v>
      </c>
      <c r="C13" s="45">
        <v>2022</v>
      </c>
      <c r="D13" s="44"/>
      <c r="G13" s="61">
        <v>10</v>
      </c>
      <c r="H13" s="62">
        <v>10</v>
      </c>
      <c r="I13" s="63">
        <v>90</v>
      </c>
      <c r="K13" s="79"/>
      <c r="L13" s="80"/>
      <c r="N13" s="61">
        <v>9</v>
      </c>
      <c r="O13" s="69">
        <v>11</v>
      </c>
      <c r="P13" s="63">
        <f t="shared" si="0"/>
        <v>89</v>
      </c>
    </row>
    <row r="14" spans="2:17" ht="15.75" thickBot="1" x14ac:dyDescent="0.3">
      <c r="B14" s="37" t="s">
        <v>42</v>
      </c>
      <c r="C14" s="45">
        <f>C12-C13</f>
        <v>2</v>
      </c>
      <c r="G14" s="61">
        <v>11</v>
      </c>
      <c r="H14" s="62">
        <v>11</v>
      </c>
      <c r="I14" s="63">
        <v>89</v>
      </c>
      <c r="K14" s="81"/>
      <c r="L14" s="82"/>
      <c r="N14" s="61">
        <v>10</v>
      </c>
      <c r="O14" s="69">
        <v>12.5</v>
      </c>
      <c r="P14" s="63">
        <f t="shared" si="0"/>
        <v>87.5</v>
      </c>
    </row>
    <row r="15" spans="2:17" ht="17.25" thickBot="1" x14ac:dyDescent="0.35">
      <c r="B15" s="83" t="s">
        <v>58</v>
      </c>
      <c r="C15" s="37">
        <f>60-C14</f>
        <v>58</v>
      </c>
      <c r="G15" s="61">
        <v>12</v>
      </c>
      <c r="H15" s="62">
        <v>12</v>
      </c>
      <c r="I15" s="63">
        <v>88</v>
      </c>
      <c r="N15" s="61">
        <v>11</v>
      </c>
      <c r="O15" s="69">
        <v>14</v>
      </c>
      <c r="P15" s="63">
        <f t="shared" si="0"/>
        <v>86</v>
      </c>
    </row>
    <row r="16" spans="2:17" ht="15.75" thickBot="1" x14ac:dyDescent="0.3">
      <c r="E16" s="44"/>
      <c r="G16" s="61">
        <v>13</v>
      </c>
      <c r="H16" s="62">
        <v>13</v>
      </c>
      <c r="I16" s="63">
        <v>87</v>
      </c>
      <c r="J16" s="44"/>
      <c r="N16" s="61">
        <v>12</v>
      </c>
      <c r="O16" s="69">
        <v>15.5</v>
      </c>
      <c r="P16" s="63">
        <f t="shared" si="0"/>
        <v>84.5</v>
      </c>
    </row>
    <row r="17" spans="1:16" ht="15.75" thickBot="1" x14ac:dyDescent="0.3">
      <c r="C17" s="44"/>
      <c r="G17" s="61">
        <v>14</v>
      </c>
      <c r="H17" s="62">
        <v>14</v>
      </c>
      <c r="I17" s="63">
        <v>86</v>
      </c>
      <c r="K17" s="44"/>
      <c r="L17" s="44"/>
      <c r="N17" s="61">
        <v>13</v>
      </c>
      <c r="O17" s="69">
        <v>17</v>
      </c>
      <c r="P17" s="63">
        <f t="shared" si="0"/>
        <v>83</v>
      </c>
    </row>
    <row r="18" spans="1:16" ht="15.75" thickBot="1" x14ac:dyDescent="0.3">
      <c r="G18" s="61">
        <v>15</v>
      </c>
      <c r="H18" s="62">
        <v>15</v>
      </c>
      <c r="I18" s="63">
        <v>85</v>
      </c>
      <c r="J18" s="44"/>
      <c r="L18" s="44"/>
      <c r="N18" s="61">
        <v>14</v>
      </c>
      <c r="O18" s="69">
        <v>18.5</v>
      </c>
      <c r="P18" s="63">
        <f t="shared" si="0"/>
        <v>81.5</v>
      </c>
    </row>
    <row r="19" spans="1:16" ht="15.75" thickBot="1" x14ac:dyDescent="0.3">
      <c r="B19" s="36"/>
      <c r="C19" s="38"/>
      <c r="D19" s="36"/>
      <c r="E19" s="36"/>
      <c r="F19" s="36"/>
      <c r="G19" s="61">
        <v>16</v>
      </c>
      <c r="H19" s="62">
        <v>16</v>
      </c>
      <c r="I19" s="63">
        <v>84</v>
      </c>
      <c r="N19" s="61">
        <v>15</v>
      </c>
      <c r="O19" s="69">
        <v>20</v>
      </c>
      <c r="P19" s="63">
        <f t="shared" si="0"/>
        <v>80</v>
      </c>
    </row>
    <row r="20" spans="1:16" ht="15.75" thickBot="1" x14ac:dyDescent="0.3">
      <c r="B20" s="36"/>
      <c r="C20" s="38"/>
      <c r="D20" s="36"/>
      <c r="E20" s="36"/>
      <c r="F20" s="36"/>
      <c r="G20" s="61">
        <v>17</v>
      </c>
      <c r="H20" s="62">
        <v>17</v>
      </c>
      <c r="I20" s="63">
        <v>83</v>
      </c>
      <c r="N20" s="61">
        <v>16</v>
      </c>
      <c r="O20" s="69">
        <v>21.5</v>
      </c>
      <c r="P20" s="63">
        <f t="shared" si="0"/>
        <v>78.5</v>
      </c>
    </row>
    <row r="21" spans="1:16" ht="15.75" thickBot="1" x14ac:dyDescent="0.3">
      <c r="B21" s="36"/>
      <c r="C21" s="39"/>
      <c r="D21" s="40"/>
      <c r="E21" s="41"/>
      <c r="F21" s="40"/>
      <c r="G21" s="61">
        <v>18</v>
      </c>
      <c r="H21" s="62">
        <v>18</v>
      </c>
      <c r="I21" s="63">
        <v>82</v>
      </c>
      <c r="N21" s="61">
        <v>17</v>
      </c>
      <c r="O21" s="69">
        <v>23</v>
      </c>
      <c r="P21" s="63">
        <f t="shared" si="0"/>
        <v>77</v>
      </c>
    </row>
    <row r="22" spans="1:16" ht="15.75" thickBot="1" x14ac:dyDescent="0.3">
      <c r="B22" s="36"/>
      <c r="C22" s="38"/>
      <c r="D22" s="36"/>
      <c r="E22" s="36"/>
      <c r="F22" s="36"/>
      <c r="G22" s="61">
        <v>19</v>
      </c>
      <c r="H22" s="62">
        <v>19</v>
      </c>
      <c r="I22" s="63">
        <v>81</v>
      </c>
      <c r="N22" s="61">
        <v>18</v>
      </c>
      <c r="O22" s="69">
        <v>24.5</v>
      </c>
      <c r="P22" s="63">
        <f t="shared" si="0"/>
        <v>75.5</v>
      </c>
    </row>
    <row r="23" spans="1:16" ht="15.75" thickBot="1" x14ac:dyDescent="0.3">
      <c r="B23" s="36"/>
      <c r="C23" s="38"/>
      <c r="D23" s="36"/>
      <c r="E23" s="36"/>
      <c r="F23" s="36"/>
      <c r="G23" s="61">
        <v>20</v>
      </c>
      <c r="H23" s="62">
        <v>20</v>
      </c>
      <c r="I23" s="63">
        <v>80</v>
      </c>
      <c r="N23" s="61">
        <v>19</v>
      </c>
      <c r="O23" s="69">
        <v>26</v>
      </c>
      <c r="P23" s="63">
        <f t="shared" si="0"/>
        <v>74</v>
      </c>
    </row>
    <row r="24" spans="1:16" ht="15.75" thickBot="1" x14ac:dyDescent="0.3">
      <c r="B24" s="42"/>
      <c r="C24" s="38"/>
      <c r="D24" s="36"/>
      <c r="E24" s="36"/>
      <c r="F24" s="36"/>
      <c r="G24" s="61">
        <v>21</v>
      </c>
      <c r="H24" s="62">
        <v>21</v>
      </c>
      <c r="I24" s="63">
        <v>79</v>
      </c>
      <c r="N24" s="61">
        <v>20</v>
      </c>
      <c r="O24" s="69">
        <v>27.5</v>
      </c>
      <c r="P24" s="63">
        <f t="shared" si="0"/>
        <v>72.5</v>
      </c>
    </row>
    <row r="25" spans="1:16" ht="15.75" thickBot="1" x14ac:dyDescent="0.3">
      <c r="B25" s="36"/>
      <c r="C25" s="39"/>
      <c r="D25" s="40"/>
      <c r="E25" s="41"/>
      <c r="F25" s="40"/>
      <c r="G25" s="61">
        <v>22</v>
      </c>
      <c r="H25" s="62">
        <v>22</v>
      </c>
      <c r="I25" s="63">
        <v>78</v>
      </c>
      <c r="N25" s="61">
        <v>21</v>
      </c>
      <c r="O25" s="69">
        <v>29</v>
      </c>
      <c r="P25" s="63">
        <f t="shared" si="0"/>
        <v>71</v>
      </c>
    </row>
    <row r="26" spans="1:16" ht="15.75" thickBot="1" x14ac:dyDescent="0.3">
      <c r="G26" s="61">
        <v>23</v>
      </c>
      <c r="H26" s="62">
        <v>23</v>
      </c>
      <c r="I26" s="63">
        <v>77</v>
      </c>
      <c r="N26" s="61">
        <v>22</v>
      </c>
      <c r="O26" s="69">
        <v>30.5</v>
      </c>
      <c r="P26" s="63">
        <f t="shared" si="0"/>
        <v>69.5</v>
      </c>
    </row>
    <row r="27" spans="1:16" ht="15.75" thickBot="1" x14ac:dyDescent="0.3">
      <c r="G27" s="61">
        <v>24</v>
      </c>
      <c r="H27" s="62">
        <v>24</v>
      </c>
      <c r="I27" s="63">
        <v>76</v>
      </c>
      <c r="N27" s="61">
        <v>23</v>
      </c>
      <c r="O27" s="69">
        <v>32</v>
      </c>
      <c r="P27" s="63">
        <f t="shared" si="0"/>
        <v>68</v>
      </c>
    </row>
    <row r="28" spans="1:16" ht="15.75" thickBot="1" x14ac:dyDescent="0.3">
      <c r="G28" s="61">
        <v>25</v>
      </c>
      <c r="H28" s="62">
        <v>25</v>
      </c>
      <c r="I28" s="63">
        <v>75</v>
      </c>
      <c r="N28" s="61">
        <v>24</v>
      </c>
      <c r="O28" s="69">
        <v>33.5</v>
      </c>
      <c r="P28" s="63">
        <f t="shared" si="0"/>
        <v>66.5</v>
      </c>
    </row>
    <row r="29" spans="1:16" ht="15.75" thickBot="1" x14ac:dyDescent="0.3">
      <c r="G29" s="61">
        <v>26</v>
      </c>
      <c r="H29" s="62">
        <v>26</v>
      </c>
      <c r="I29" s="63">
        <v>74</v>
      </c>
      <c r="N29" s="61">
        <v>25</v>
      </c>
      <c r="O29" s="69">
        <v>35</v>
      </c>
      <c r="P29" s="63">
        <f t="shared" si="0"/>
        <v>65</v>
      </c>
    </row>
    <row r="30" spans="1:16" ht="15.75" thickBot="1" x14ac:dyDescent="0.3">
      <c r="G30" s="61">
        <v>27</v>
      </c>
      <c r="H30" s="62">
        <v>27</v>
      </c>
      <c r="I30" s="63">
        <v>73</v>
      </c>
      <c r="N30" s="61">
        <v>26</v>
      </c>
      <c r="O30" s="69">
        <v>36.5</v>
      </c>
      <c r="P30" s="63">
        <f t="shared" si="0"/>
        <v>63.5</v>
      </c>
    </row>
    <row r="31" spans="1:16" ht="15.75" thickBot="1" x14ac:dyDescent="0.3">
      <c r="A31" s="36"/>
      <c r="B31" s="49"/>
      <c r="C31" s="36"/>
      <c r="D31" s="36"/>
      <c r="E31" s="36"/>
      <c r="G31" s="61">
        <v>28</v>
      </c>
      <c r="H31" s="62">
        <v>28</v>
      </c>
      <c r="I31" s="63">
        <v>72</v>
      </c>
      <c r="N31" s="61">
        <v>27</v>
      </c>
      <c r="O31" s="69">
        <v>38</v>
      </c>
      <c r="P31" s="63">
        <f t="shared" si="0"/>
        <v>62</v>
      </c>
    </row>
    <row r="32" spans="1:16" ht="15.75" thickBot="1" x14ac:dyDescent="0.3">
      <c r="A32" s="36"/>
      <c r="B32" s="38"/>
      <c r="C32" s="36"/>
      <c r="D32" s="36"/>
      <c r="E32" s="36"/>
      <c r="G32" s="61">
        <v>29</v>
      </c>
      <c r="H32" s="62">
        <v>29</v>
      </c>
      <c r="I32" s="63">
        <v>71</v>
      </c>
      <c r="N32" s="61">
        <v>28</v>
      </c>
      <c r="O32" s="69">
        <v>39.5</v>
      </c>
      <c r="P32" s="63">
        <f t="shared" si="0"/>
        <v>60.5</v>
      </c>
    </row>
    <row r="33" spans="1:16" ht="15.75" thickBot="1" x14ac:dyDescent="0.3">
      <c r="A33" s="36"/>
      <c r="B33" s="39"/>
      <c r="C33" s="40"/>
      <c r="D33" s="84"/>
      <c r="E33" s="40"/>
      <c r="G33" s="61">
        <v>30</v>
      </c>
      <c r="H33" s="62">
        <v>30</v>
      </c>
      <c r="I33" s="63">
        <v>70</v>
      </c>
      <c r="N33" s="61">
        <v>29</v>
      </c>
      <c r="O33" s="69">
        <v>41</v>
      </c>
      <c r="P33" s="63">
        <f t="shared" si="0"/>
        <v>59</v>
      </c>
    </row>
    <row r="34" spans="1:16" ht="15.75" thickBot="1" x14ac:dyDescent="0.3">
      <c r="A34" s="36"/>
      <c r="B34" s="38"/>
      <c r="C34" s="36"/>
      <c r="D34" s="36"/>
      <c r="E34" s="36"/>
      <c r="G34" s="61">
        <v>31</v>
      </c>
      <c r="H34" s="62">
        <v>31</v>
      </c>
      <c r="I34" s="63">
        <v>69</v>
      </c>
      <c r="N34" s="61">
        <v>30</v>
      </c>
      <c r="O34" s="69">
        <v>42.5</v>
      </c>
      <c r="P34" s="63">
        <f t="shared" si="0"/>
        <v>57.5</v>
      </c>
    </row>
    <row r="35" spans="1:16" ht="15.75" thickBot="1" x14ac:dyDescent="0.3">
      <c r="A35" s="36"/>
      <c r="B35" s="49"/>
      <c r="C35" s="36"/>
      <c r="D35" s="36"/>
      <c r="E35" s="36"/>
      <c r="G35" s="61">
        <v>32</v>
      </c>
      <c r="H35" s="62">
        <v>32</v>
      </c>
      <c r="I35" s="63">
        <v>68</v>
      </c>
      <c r="N35" s="61">
        <v>31</v>
      </c>
      <c r="O35" s="69">
        <v>44</v>
      </c>
      <c r="P35" s="63">
        <f t="shared" si="0"/>
        <v>56</v>
      </c>
    </row>
    <row r="36" spans="1:16" ht="15.75" thickBot="1" x14ac:dyDescent="0.3">
      <c r="A36" s="42"/>
      <c r="B36" s="38"/>
      <c r="C36" s="36"/>
      <c r="D36" s="36"/>
      <c r="E36" s="36"/>
      <c r="G36" s="61">
        <v>33</v>
      </c>
      <c r="H36" s="62">
        <v>33</v>
      </c>
      <c r="I36" s="63">
        <v>67</v>
      </c>
      <c r="N36" s="61">
        <v>32</v>
      </c>
      <c r="O36" s="69">
        <v>45.5</v>
      </c>
      <c r="P36" s="63">
        <f t="shared" si="0"/>
        <v>54.5</v>
      </c>
    </row>
    <row r="37" spans="1:16" ht="15.75" thickBot="1" x14ac:dyDescent="0.3">
      <c r="A37" s="36"/>
      <c r="B37" s="39"/>
      <c r="C37" s="40"/>
      <c r="D37" s="41"/>
      <c r="E37" s="40"/>
      <c r="G37" s="61">
        <v>34</v>
      </c>
      <c r="H37" s="62">
        <v>34</v>
      </c>
      <c r="I37" s="63">
        <v>66</v>
      </c>
      <c r="N37" s="61">
        <v>33</v>
      </c>
      <c r="O37" s="69">
        <v>47</v>
      </c>
      <c r="P37" s="63">
        <f t="shared" si="0"/>
        <v>53</v>
      </c>
    </row>
    <row r="38" spans="1:16" ht="15.75" thickBot="1" x14ac:dyDescent="0.3">
      <c r="G38" s="61">
        <v>35</v>
      </c>
      <c r="H38" s="62">
        <v>35</v>
      </c>
      <c r="I38" s="63">
        <v>65</v>
      </c>
      <c r="N38" s="61">
        <v>34</v>
      </c>
      <c r="O38" s="69">
        <v>48.5</v>
      </c>
      <c r="P38" s="63">
        <f t="shared" si="0"/>
        <v>51.5</v>
      </c>
    </row>
    <row r="39" spans="1:16" ht="15.75" thickBot="1" x14ac:dyDescent="0.3">
      <c r="G39" s="61">
        <v>36</v>
      </c>
      <c r="H39" s="62">
        <v>36</v>
      </c>
      <c r="I39" s="63">
        <v>64</v>
      </c>
      <c r="N39" s="61">
        <v>35</v>
      </c>
      <c r="O39" s="69">
        <v>50</v>
      </c>
      <c r="P39" s="63">
        <f t="shared" si="0"/>
        <v>50</v>
      </c>
    </row>
    <row r="40" spans="1:16" ht="15.75" thickBot="1" x14ac:dyDescent="0.3">
      <c r="G40" s="61">
        <v>37</v>
      </c>
      <c r="H40" s="62">
        <v>37</v>
      </c>
      <c r="I40" s="63">
        <v>63</v>
      </c>
      <c r="N40" s="61">
        <v>36</v>
      </c>
      <c r="O40" s="69">
        <v>51.5</v>
      </c>
      <c r="P40" s="63">
        <f t="shared" si="0"/>
        <v>48.5</v>
      </c>
    </row>
    <row r="41" spans="1:16" ht="15.75" thickBot="1" x14ac:dyDescent="0.3">
      <c r="G41" s="61">
        <v>38</v>
      </c>
      <c r="H41" s="62">
        <v>38</v>
      </c>
      <c r="I41" s="63">
        <v>62</v>
      </c>
      <c r="N41" s="61">
        <v>37</v>
      </c>
      <c r="O41" s="69">
        <v>53</v>
      </c>
      <c r="P41" s="63">
        <f t="shared" si="0"/>
        <v>47</v>
      </c>
    </row>
    <row r="42" spans="1:16" ht="15.75" thickBot="1" x14ac:dyDescent="0.3">
      <c r="G42" s="61">
        <v>39</v>
      </c>
      <c r="H42" s="62">
        <v>39</v>
      </c>
      <c r="I42" s="63">
        <v>61</v>
      </c>
      <c r="N42" s="61">
        <v>38</v>
      </c>
      <c r="O42" s="69">
        <v>54.5</v>
      </c>
      <c r="P42" s="63">
        <f t="shared" si="0"/>
        <v>45.5</v>
      </c>
    </row>
    <row r="43" spans="1:16" ht="15.75" thickBot="1" x14ac:dyDescent="0.3">
      <c r="G43" s="61">
        <v>40</v>
      </c>
      <c r="H43" s="62">
        <v>40</v>
      </c>
      <c r="I43" s="63">
        <v>60</v>
      </c>
      <c r="N43" s="61">
        <v>39</v>
      </c>
      <c r="O43" s="69">
        <v>56</v>
      </c>
      <c r="P43" s="63">
        <f t="shared" si="0"/>
        <v>44</v>
      </c>
    </row>
    <row r="44" spans="1:16" ht="15.75" thickBot="1" x14ac:dyDescent="0.3">
      <c r="G44" s="61">
        <v>41</v>
      </c>
      <c r="H44" s="62">
        <v>41</v>
      </c>
      <c r="I44" s="63">
        <v>59</v>
      </c>
      <c r="N44" s="61">
        <v>40</v>
      </c>
      <c r="O44" s="69">
        <v>57.5</v>
      </c>
      <c r="P44" s="63">
        <f t="shared" si="0"/>
        <v>42.5</v>
      </c>
    </row>
    <row r="45" spans="1:16" ht="15.75" thickBot="1" x14ac:dyDescent="0.3">
      <c r="G45" s="61">
        <v>42</v>
      </c>
      <c r="H45" s="62">
        <v>42</v>
      </c>
      <c r="I45" s="63">
        <v>58</v>
      </c>
      <c r="N45" s="61">
        <v>41</v>
      </c>
      <c r="O45" s="69">
        <v>59</v>
      </c>
      <c r="P45" s="63">
        <f t="shared" si="0"/>
        <v>41</v>
      </c>
    </row>
    <row r="46" spans="1:16" ht="15.75" thickBot="1" x14ac:dyDescent="0.3">
      <c r="G46" s="61">
        <v>43</v>
      </c>
      <c r="H46" s="62">
        <v>43</v>
      </c>
      <c r="I46" s="63">
        <v>57</v>
      </c>
      <c r="N46" s="61">
        <v>42</v>
      </c>
      <c r="O46" s="69">
        <v>60.5</v>
      </c>
      <c r="P46" s="63">
        <f t="shared" si="0"/>
        <v>39.5</v>
      </c>
    </row>
    <row r="47" spans="1:16" ht="15.75" thickBot="1" x14ac:dyDescent="0.3">
      <c r="G47" s="61">
        <v>44</v>
      </c>
      <c r="H47" s="62">
        <v>44</v>
      </c>
      <c r="I47" s="63">
        <v>56</v>
      </c>
      <c r="N47" s="61">
        <v>43</v>
      </c>
      <c r="O47" s="69">
        <v>62</v>
      </c>
      <c r="P47" s="63">
        <f t="shared" si="0"/>
        <v>38</v>
      </c>
    </row>
    <row r="48" spans="1:16" ht="15.75" thickBot="1" x14ac:dyDescent="0.3">
      <c r="G48" s="61">
        <v>45</v>
      </c>
      <c r="H48" s="62">
        <v>45</v>
      </c>
      <c r="I48" s="63">
        <v>55</v>
      </c>
      <c r="N48" s="61">
        <v>44</v>
      </c>
      <c r="O48" s="69">
        <v>63.5</v>
      </c>
      <c r="P48" s="63">
        <f t="shared" si="0"/>
        <v>36.5</v>
      </c>
    </row>
    <row r="49" spans="7:16" ht="15.75" thickBot="1" x14ac:dyDescent="0.3">
      <c r="G49" s="61">
        <v>46</v>
      </c>
      <c r="H49" s="62">
        <v>46</v>
      </c>
      <c r="I49" s="63">
        <v>54</v>
      </c>
      <c r="N49" s="61">
        <v>45</v>
      </c>
      <c r="O49" s="69">
        <v>65</v>
      </c>
      <c r="P49" s="63">
        <f t="shared" si="0"/>
        <v>35</v>
      </c>
    </row>
    <row r="50" spans="7:16" ht="15.75" thickBot="1" x14ac:dyDescent="0.3">
      <c r="G50" s="61">
        <v>47</v>
      </c>
      <c r="H50" s="62">
        <v>47</v>
      </c>
      <c r="I50" s="63">
        <v>53</v>
      </c>
      <c r="N50" s="61">
        <v>46</v>
      </c>
      <c r="O50" s="69">
        <v>66.5</v>
      </c>
      <c r="P50" s="63">
        <f t="shared" si="0"/>
        <v>33.5</v>
      </c>
    </row>
    <row r="51" spans="7:16" ht="15.75" thickBot="1" x14ac:dyDescent="0.3">
      <c r="G51" s="61">
        <v>48</v>
      </c>
      <c r="H51" s="62">
        <v>48</v>
      </c>
      <c r="I51" s="63">
        <v>52</v>
      </c>
      <c r="N51" s="61">
        <v>47</v>
      </c>
      <c r="O51" s="69">
        <v>68</v>
      </c>
      <c r="P51" s="63">
        <f t="shared" si="0"/>
        <v>32</v>
      </c>
    </row>
    <row r="52" spans="7:16" ht="15.75" thickBot="1" x14ac:dyDescent="0.3">
      <c r="G52" s="61">
        <v>49</v>
      </c>
      <c r="H52" s="62">
        <v>49</v>
      </c>
      <c r="I52" s="63">
        <v>51</v>
      </c>
      <c r="N52" s="61">
        <v>48</v>
      </c>
      <c r="O52" s="69">
        <v>69.5</v>
      </c>
      <c r="P52" s="63">
        <f t="shared" si="0"/>
        <v>30.5</v>
      </c>
    </row>
    <row r="53" spans="7:16" ht="15.75" thickBot="1" x14ac:dyDescent="0.3">
      <c r="G53" s="61">
        <v>50</v>
      </c>
      <c r="H53" s="62">
        <v>50</v>
      </c>
      <c r="I53" s="63">
        <v>50</v>
      </c>
      <c r="N53" s="61">
        <v>49</v>
      </c>
      <c r="O53" s="69">
        <v>71</v>
      </c>
      <c r="P53" s="63">
        <f t="shared" si="0"/>
        <v>29</v>
      </c>
    </row>
    <row r="54" spans="7:16" ht="15.75" thickBot="1" x14ac:dyDescent="0.3">
      <c r="G54" s="61">
        <v>51</v>
      </c>
      <c r="H54" s="62">
        <v>51</v>
      </c>
      <c r="I54" s="63">
        <v>49</v>
      </c>
      <c r="N54" s="61">
        <v>50</v>
      </c>
      <c r="O54" s="69">
        <v>72.5</v>
      </c>
      <c r="P54" s="63">
        <f t="shared" si="0"/>
        <v>27.5</v>
      </c>
    </row>
    <row r="55" spans="7:16" ht="15.75" thickBot="1" x14ac:dyDescent="0.3">
      <c r="G55" s="61">
        <v>52</v>
      </c>
      <c r="H55" s="62">
        <v>52</v>
      </c>
      <c r="I55" s="63">
        <v>48</v>
      </c>
      <c r="N55" s="61">
        <v>51</v>
      </c>
      <c r="O55" s="69">
        <v>74</v>
      </c>
      <c r="P55" s="63">
        <f t="shared" si="0"/>
        <v>26</v>
      </c>
    </row>
    <row r="56" spans="7:16" ht="15.75" thickBot="1" x14ac:dyDescent="0.3">
      <c r="G56" s="61">
        <v>53</v>
      </c>
      <c r="H56" s="62">
        <v>53</v>
      </c>
      <c r="I56" s="63">
        <v>47</v>
      </c>
      <c r="N56" s="61">
        <v>52</v>
      </c>
      <c r="O56" s="69">
        <v>75.5</v>
      </c>
      <c r="P56" s="63">
        <f t="shared" si="0"/>
        <v>24.5</v>
      </c>
    </row>
    <row r="57" spans="7:16" ht="15.75" thickBot="1" x14ac:dyDescent="0.3">
      <c r="G57" s="61">
        <v>54</v>
      </c>
      <c r="H57" s="62">
        <v>54</v>
      </c>
      <c r="I57" s="63">
        <v>46</v>
      </c>
      <c r="N57" s="61">
        <v>53</v>
      </c>
      <c r="O57" s="69">
        <v>77</v>
      </c>
      <c r="P57" s="63">
        <f t="shared" si="0"/>
        <v>23</v>
      </c>
    </row>
    <row r="58" spans="7:16" ht="15.75" thickBot="1" x14ac:dyDescent="0.3">
      <c r="G58" s="61">
        <v>55</v>
      </c>
      <c r="H58" s="62">
        <v>55</v>
      </c>
      <c r="I58" s="63">
        <v>45</v>
      </c>
      <c r="N58" s="61">
        <v>54</v>
      </c>
      <c r="O58" s="69">
        <v>78.5</v>
      </c>
      <c r="P58" s="63">
        <f t="shared" si="0"/>
        <v>21.5</v>
      </c>
    </row>
    <row r="59" spans="7:16" ht="15.75" thickBot="1" x14ac:dyDescent="0.3">
      <c r="G59" s="61">
        <v>56</v>
      </c>
      <c r="H59" s="62">
        <v>56</v>
      </c>
      <c r="I59" s="63">
        <v>44</v>
      </c>
      <c r="N59" s="61">
        <v>55</v>
      </c>
      <c r="O59" s="69">
        <v>80</v>
      </c>
      <c r="P59" s="63">
        <f t="shared" si="0"/>
        <v>20</v>
      </c>
    </row>
    <row r="60" spans="7:16" ht="15.75" thickBot="1" x14ac:dyDescent="0.3">
      <c r="G60" s="61">
        <v>57</v>
      </c>
      <c r="H60" s="62">
        <v>57</v>
      </c>
      <c r="I60" s="63">
        <v>43</v>
      </c>
      <c r="N60" s="61">
        <v>56</v>
      </c>
      <c r="O60" s="69">
        <v>81.5</v>
      </c>
      <c r="P60" s="63">
        <f t="shared" si="0"/>
        <v>18.5</v>
      </c>
    </row>
    <row r="61" spans="7:16" ht="15.75" thickBot="1" x14ac:dyDescent="0.3">
      <c r="G61" s="61">
        <v>58</v>
      </c>
      <c r="H61" s="62">
        <v>58</v>
      </c>
      <c r="I61" s="63">
        <v>42</v>
      </c>
      <c r="N61" s="61">
        <v>57</v>
      </c>
      <c r="O61" s="69">
        <v>83</v>
      </c>
      <c r="P61" s="63">
        <f t="shared" si="0"/>
        <v>17</v>
      </c>
    </row>
    <row r="62" spans="7:16" ht="15.75" thickBot="1" x14ac:dyDescent="0.3">
      <c r="G62" s="61">
        <v>59</v>
      </c>
      <c r="H62" s="62">
        <v>59</v>
      </c>
      <c r="I62" s="63">
        <v>41</v>
      </c>
      <c r="N62" s="61">
        <v>58</v>
      </c>
      <c r="O62" s="69">
        <v>84.5</v>
      </c>
      <c r="P62" s="63">
        <f t="shared" si="0"/>
        <v>15.5</v>
      </c>
    </row>
    <row r="63" spans="7:16" ht="15.75" thickBot="1" x14ac:dyDescent="0.3">
      <c r="G63" s="61">
        <v>60</v>
      </c>
      <c r="H63" s="62">
        <v>60</v>
      </c>
      <c r="I63" s="63">
        <v>40</v>
      </c>
      <c r="N63" s="61">
        <v>59</v>
      </c>
      <c r="O63" s="69">
        <v>85</v>
      </c>
      <c r="P63" s="77">
        <f t="shared" si="0"/>
        <v>14</v>
      </c>
    </row>
    <row r="64" spans="7:16" ht="15.75" thickBot="1" x14ac:dyDescent="0.3">
      <c r="G64" s="61">
        <v>61</v>
      </c>
      <c r="H64" s="62">
        <v>61</v>
      </c>
      <c r="I64" s="63">
        <v>39</v>
      </c>
      <c r="N64" s="61">
        <v>60</v>
      </c>
    </row>
    <row r="65" spans="7:15" ht="15.75" thickBot="1" x14ac:dyDescent="0.3">
      <c r="G65" s="61">
        <v>62</v>
      </c>
      <c r="H65" s="62">
        <v>62</v>
      </c>
      <c r="I65" s="63">
        <v>38</v>
      </c>
      <c r="N65" s="61">
        <v>61</v>
      </c>
      <c r="O65" s="85"/>
    </row>
    <row r="66" spans="7:15" ht="15.75" thickBot="1" x14ac:dyDescent="0.3">
      <c r="G66" s="61">
        <v>63</v>
      </c>
      <c r="H66" s="62">
        <v>63</v>
      </c>
      <c r="I66" s="63">
        <v>37</v>
      </c>
      <c r="N66" s="61">
        <v>62</v>
      </c>
      <c r="O66" s="85"/>
    </row>
    <row r="67" spans="7:15" ht="15.75" thickBot="1" x14ac:dyDescent="0.3">
      <c r="G67" s="61">
        <v>64</v>
      </c>
      <c r="H67" s="62">
        <v>64</v>
      </c>
      <c r="I67" s="63">
        <v>36</v>
      </c>
      <c r="N67" s="61">
        <v>63</v>
      </c>
      <c r="O67" s="85"/>
    </row>
    <row r="68" spans="7:15" ht="15.75" thickBot="1" x14ac:dyDescent="0.3">
      <c r="G68" s="61">
        <v>65</v>
      </c>
      <c r="H68" s="62">
        <v>65</v>
      </c>
      <c r="I68" s="63">
        <v>35</v>
      </c>
      <c r="N68" s="61">
        <v>64</v>
      </c>
      <c r="O68" s="85"/>
    </row>
    <row r="69" spans="7:15" ht="15.75" thickBot="1" x14ac:dyDescent="0.3">
      <c r="G69" s="61">
        <v>66</v>
      </c>
      <c r="H69" s="62">
        <v>66</v>
      </c>
      <c r="I69" s="63">
        <v>34</v>
      </c>
      <c r="N69" s="61">
        <v>65</v>
      </c>
      <c r="O69" s="85"/>
    </row>
    <row r="70" spans="7:15" ht="15.75" thickBot="1" x14ac:dyDescent="0.3">
      <c r="G70" s="61">
        <v>67</v>
      </c>
      <c r="H70" s="62">
        <v>67</v>
      </c>
      <c r="I70" s="63">
        <v>33</v>
      </c>
      <c r="N70" s="61">
        <v>66</v>
      </c>
      <c r="O70" s="85"/>
    </row>
    <row r="71" spans="7:15" ht="15.75" thickBot="1" x14ac:dyDescent="0.3">
      <c r="G71" s="61">
        <v>68</v>
      </c>
      <c r="H71" s="62">
        <v>68</v>
      </c>
      <c r="I71" s="63">
        <v>32</v>
      </c>
      <c r="N71" s="61">
        <v>67</v>
      </c>
      <c r="O71" s="85"/>
    </row>
    <row r="72" spans="7:15" ht="15.75" thickBot="1" x14ac:dyDescent="0.3">
      <c r="G72" s="61">
        <v>69</v>
      </c>
      <c r="H72" s="62">
        <v>69</v>
      </c>
      <c r="I72" s="63">
        <v>31</v>
      </c>
      <c r="N72" s="61">
        <v>68</v>
      </c>
      <c r="O72" s="85"/>
    </row>
    <row r="73" spans="7:15" ht="15.75" thickBot="1" x14ac:dyDescent="0.3">
      <c r="G73" s="61">
        <v>70</v>
      </c>
      <c r="H73" s="62">
        <v>70</v>
      </c>
      <c r="I73" s="77">
        <v>30</v>
      </c>
      <c r="N73" s="61">
        <v>69</v>
      </c>
      <c r="O73" s="85"/>
    </row>
    <row r="74" spans="7:15" ht="15.75" thickBot="1" x14ac:dyDescent="0.3">
      <c r="G74" s="52"/>
      <c r="H74" s="86"/>
      <c r="I74" s="87"/>
      <c r="N74" s="61">
        <v>70</v>
      </c>
      <c r="O74" s="85"/>
    </row>
    <row r="75" spans="7:15" ht="15.75" thickBot="1" x14ac:dyDescent="0.3">
      <c r="G75" s="52"/>
      <c r="H75" s="86"/>
      <c r="N75" s="61"/>
      <c r="O75" s="85"/>
    </row>
    <row r="76" spans="7:15" x14ac:dyDescent="0.25">
      <c r="G76" s="52"/>
      <c r="H76" s="86"/>
    </row>
    <row r="77" spans="7:15" x14ac:dyDescent="0.25">
      <c r="G77" s="52"/>
      <c r="H77" s="86"/>
    </row>
    <row r="78" spans="7:15" x14ac:dyDescent="0.25">
      <c r="G78" s="52"/>
      <c r="H78" s="86"/>
    </row>
    <row r="79" spans="7:15" x14ac:dyDescent="0.25">
      <c r="G79" s="52"/>
      <c r="H79" s="86"/>
    </row>
    <row r="80" spans="7:15" x14ac:dyDescent="0.25">
      <c r="G80" s="52"/>
      <c r="H80" s="86"/>
    </row>
    <row r="81" spans="7:8" x14ac:dyDescent="0.25">
      <c r="G81" s="52"/>
      <c r="H81" s="86"/>
    </row>
    <row r="82" spans="7:8" x14ac:dyDescent="0.25">
      <c r="G82" s="52"/>
      <c r="H82" s="86"/>
    </row>
    <row r="83" spans="7:8" x14ac:dyDescent="0.25">
      <c r="G83" s="52"/>
      <c r="H83" s="86"/>
    </row>
    <row r="84" spans="7:8" x14ac:dyDescent="0.25">
      <c r="G84" s="52"/>
      <c r="H84" s="86"/>
    </row>
    <row r="85" spans="7:8" x14ac:dyDescent="0.25">
      <c r="G85" s="52"/>
      <c r="H85" s="8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topLeftCell="A4" zoomScale="130" zoomScaleNormal="130" workbookViewId="0">
      <selection activeCell="E11" sqref="E1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4" customWidth="1"/>
    <col min="4" max="4" width="15.5703125" style="14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9"/>
      <c r="B1" s="10"/>
      <c r="C1" s="11"/>
      <c r="D1" s="12"/>
    </row>
    <row r="2" spans="1:9" x14ac:dyDescent="0.25">
      <c r="A2" s="13"/>
      <c r="C2" s="95" t="s">
        <v>79</v>
      </c>
      <c r="D2" s="15"/>
      <c r="G2" t="s">
        <v>62</v>
      </c>
      <c r="I2" s="5"/>
    </row>
    <row r="3" spans="1:9" ht="18.75" x14ac:dyDescent="0.3">
      <c r="A3" s="13" t="s">
        <v>11</v>
      </c>
      <c r="B3" s="16"/>
      <c r="C3" s="17">
        <f>C4+C5</f>
        <v>21000</v>
      </c>
      <c r="D3" s="18" t="s">
        <v>59</v>
      </c>
      <c r="F3" s="89" t="s">
        <v>77</v>
      </c>
      <c r="G3" s="90" t="s">
        <v>78</v>
      </c>
      <c r="H3" s="90">
        <v>53.72</v>
      </c>
      <c r="I3" s="98">
        <f>H3*10.764</f>
        <v>578.24207999999999</v>
      </c>
    </row>
    <row r="4" spans="1:9" ht="30" x14ac:dyDescent="0.25">
      <c r="A4" s="19" t="s">
        <v>12</v>
      </c>
      <c r="B4" s="16"/>
      <c r="C4" s="17">
        <v>2600</v>
      </c>
      <c r="D4" s="20"/>
      <c r="G4" s="90" t="s">
        <v>64</v>
      </c>
      <c r="H4" s="90"/>
      <c r="I4" s="98">
        <f>H4*10.764</f>
        <v>0</v>
      </c>
    </row>
    <row r="5" spans="1:9" x14ac:dyDescent="0.25">
      <c r="A5" s="13" t="s">
        <v>13</v>
      </c>
      <c r="B5" s="16"/>
      <c r="C5" s="17">
        <v>18400</v>
      </c>
      <c r="D5" s="20"/>
      <c r="I5" s="91">
        <f>SUM(I3:I4)</f>
        <v>578.24207999999999</v>
      </c>
    </row>
    <row r="6" spans="1:9" x14ac:dyDescent="0.25">
      <c r="A6" s="13" t="s">
        <v>14</v>
      </c>
      <c r="B6" s="16"/>
      <c r="C6" s="17">
        <f>C4</f>
        <v>2600</v>
      </c>
      <c r="D6" s="20"/>
      <c r="G6" s="117"/>
      <c r="H6" s="117"/>
      <c r="I6" s="91"/>
    </row>
    <row r="7" spans="1:9" x14ac:dyDescent="0.25">
      <c r="A7" s="13" t="s">
        <v>15</v>
      </c>
      <c r="B7" s="21"/>
      <c r="C7" s="22">
        <f>E9-E8</f>
        <v>0</v>
      </c>
      <c r="D7" s="22"/>
      <c r="I7">
        <f>I5*1.1</f>
        <v>636.06628799999999</v>
      </c>
    </row>
    <row r="8" spans="1:9" x14ac:dyDescent="0.25">
      <c r="A8" s="13" t="s">
        <v>16</v>
      </c>
      <c r="B8" s="21"/>
      <c r="C8" s="22">
        <f>C9-C7</f>
        <v>60</v>
      </c>
      <c r="D8" s="99" t="s">
        <v>69</v>
      </c>
      <c r="E8" s="95">
        <v>0</v>
      </c>
    </row>
    <row r="9" spans="1:9" x14ac:dyDescent="0.25">
      <c r="A9" s="13" t="s">
        <v>17</v>
      </c>
      <c r="B9" s="21"/>
      <c r="C9" s="22">
        <v>60</v>
      </c>
      <c r="D9" s="100"/>
      <c r="E9" s="101">
        <v>0</v>
      </c>
    </row>
    <row r="10" spans="1:9" ht="30" x14ac:dyDescent="0.25">
      <c r="A10" s="19" t="s">
        <v>18</v>
      </c>
      <c r="B10" s="21"/>
      <c r="C10" s="22">
        <f>90*C7/C9</f>
        <v>0</v>
      </c>
      <c r="D10" s="22"/>
      <c r="F10" s="88"/>
      <c r="G10" s="88"/>
    </row>
    <row r="11" spans="1:9" x14ac:dyDescent="0.25">
      <c r="A11" s="13"/>
      <c r="B11" s="23"/>
      <c r="C11" s="24">
        <f>C10%</f>
        <v>0</v>
      </c>
      <c r="D11" s="24"/>
      <c r="F11" s="44">
        <f>C3-C4</f>
        <v>18400</v>
      </c>
    </row>
    <row r="12" spans="1:9" x14ac:dyDescent="0.25">
      <c r="A12" s="13" t="s">
        <v>19</v>
      </c>
      <c r="B12" s="16"/>
      <c r="C12" s="17">
        <f>C6*C11</f>
        <v>0</v>
      </c>
      <c r="D12" s="20"/>
    </row>
    <row r="13" spans="1:9" x14ac:dyDescent="0.25">
      <c r="A13" s="13" t="s">
        <v>20</v>
      </c>
      <c r="B13" s="16"/>
      <c r="C13" s="17">
        <f>C6-C12</f>
        <v>2600</v>
      </c>
      <c r="D13" s="20"/>
    </row>
    <row r="14" spans="1:9" x14ac:dyDescent="0.25">
      <c r="A14" s="13" t="s">
        <v>13</v>
      </c>
      <c r="B14" s="16"/>
      <c r="C14" s="17">
        <f>C5</f>
        <v>18400</v>
      </c>
      <c r="D14" s="20"/>
      <c r="F14" s="88"/>
      <c r="G14" s="88"/>
      <c r="H14" s="88"/>
    </row>
    <row r="15" spans="1:9" x14ac:dyDescent="0.25">
      <c r="B15" s="16"/>
      <c r="C15" s="17"/>
      <c r="D15" s="20"/>
      <c r="F15">
        <f>12200000/C18</f>
        <v>21107.266435986159</v>
      </c>
      <c r="H15" s="88"/>
    </row>
    <row r="16" spans="1:9" x14ac:dyDescent="0.25">
      <c r="A16" s="25" t="s">
        <v>21</v>
      </c>
      <c r="B16" s="26"/>
      <c r="C16" s="18">
        <f>C14+C13</f>
        <v>21000</v>
      </c>
      <c r="D16" s="18"/>
      <c r="E16" s="44"/>
      <c r="H16" s="88"/>
    </row>
    <row r="17" spans="1:8" x14ac:dyDescent="0.25">
      <c r="B17" s="21"/>
      <c r="C17" s="22"/>
      <c r="D17" s="22"/>
      <c r="H17" s="88"/>
    </row>
    <row r="18" spans="1:8" ht="16.5" x14ac:dyDescent="0.3">
      <c r="A18" s="25" t="s">
        <v>70</v>
      </c>
      <c r="B18" s="6"/>
      <c r="C18" s="50">
        <v>578</v>
      </c>
      <c r="D18" s="50"/>
      <c r="E18" s="51"/>
    </row>
    <row r="19" spans="1:8" x14ac:dyDescent="0.25">
      <c r="A19" s="13"/>
      <c r="B19" s="5"/>
      <c r="C19" s="27">
        <f>C18*C16</f>
        <v>12138000</v>
      </c>
      <c r="D19" t="s">
        <v>44</v>
      </c>
      <c r="E19" s="27"/>
      <c r="H19" s="88"/>
    </row>
    <row r="20" spans="1:8" x14ac:dyDescent="0.25">
      <c r="A20" s="13"/>
      <c r="B20" s="44"/>
      <c r="C20" s="28">
        <f>C19*0.98</f>
        <v>11895240</v>
      </c>
      <c r="D20" t="s">
        <v>22</v>
      </c>
      <c r="E20" s="28"/>
      <c r="F20" s="8"/>
      <c r="H20" s="88"/>
    </row>
    <row r="21" spans="1:8" x14ac:dyDescent="0.25">
      <c r="A21" s="13"/>
      <c r="C21" s="28">
        <f>C19*80%</f>
        <v>9710400</v>
      </c>
      <c r="D21" t="s">
        <v>23</v>
      </c>
      <c r="E21" s="28">
        <f>C20*75%</f>
        <v>8921430</v>
      </c>
      <c r="F21" s="44"/>
    </row>
    <row r="22" spans="1:8" x14ac:dyDescent="0.25">
      <c r="A22" s="13"/>
      <c r="E22" s="44"/>
    </row>
    <row r="23" spans="1:8" x14ac:dyDescent="0.25">
      <c r="A23" s="29" t="s">
        <v>24</v>
      </c>
      <c r="B23" s="30"/>
      <c r="C23" s="31">
        <f>I3*C4</f>
        <v>1503429.4080000001</v>
      </c>
      <c r="D23" s="31">
        <f>D4*D18</f>
        <v>0</v>
      </c>
      <c r="E23" s="44"/>
    </row>
    <row r="24" spans="1:8" x14ac:dyDescent="0.25">
      <c r="A24" s="13" t="s">
        <v>25</v>
      </c>
    </row>
    <row r="25" spans="1:8" x14ac:dyDescent="0.25">
      <c r="A25" s="32" t="s">
        <v>26</v>
      </c>
      <c r="B25" s="14"/>
      <c r="C25" s="28">
        <f>C19*0.025/12</f>
        <v>25287.5</v>
      </c>
      <c r="D25" s="28"/>
    </row>
    <row r="26" spans="1:8" x14ac:dyDescent="0.25">
      <c r="C26" s="28"/>
      <c r="D26" s="28"/>
      <c r="F26" s="90" t="s">
        <v>88</v>
      </c>
    </row>
    <row r="27" spans="1:8" x14ac:dyDescent="0.25">
      <c r="C27" s="28"/>
      <c r="D27" s="28"/>
    </row>
    <row r="28" spans="1:8" x14ac:dyDescent="0.25">
      <c r="C28"/>
      <c r="D28" s="88"/>
    </row>
    <row r="29" spans="1:8" x14ac:dyDescent="0.25">
      <c r="C29"/>
      <c r="D29"/>
    </row>
    <row r="30" spans="1:8" ht="18.75" x14ac:dyDescent="0.3">
      <c r="C30"/>
      <c r="D30"/>
      <c r="E30" s="118" t="s">
        <v>87</v>
      </c>
      <c r="F30" s="118"/>
    </row>
    <row r="31" spans="1:8" ht="18.75" x14ac:dyDescent="0.3">
      <c r="C31"/>
      <c r="D31"/>
      <c r="E31" s="118" t="s">
        <v>86</v>
      </c>
      <c r="F31" s="118"/>
    </row>
    <row r="32" spans="1:8" ht="18.75" x14ac:dyDescent="0.3">
      <c r="C32"/>
      <c r="D32"/>
      <c r="E32" s="103" t="s">
        <v>44</v>
      </c>
      <c r="F32" s="103">
        <f>C19</f>
        <v>12138000</v>
      </c>
    </row>
    <row r="33" spans="1:8" ht="18.75" x14ac:dyDescent="0.3">
      <c r="C33"/>
      <c r="D33"/>
      <c r="E33" s="103" t="s">
        <v>22</v>
      </c>
      <c r="F33" s="103">
        <f>F32*98%</f>
        <v>11895240</v>
      </c>
      <c r="H33" s="44">
        <f>F32*80</f>
        <v>971040000</v>
      </c>
    </row>
    <row r="34" spans="1:8" ht="18.75" x14ac:dyDescent="0.3">
      <c r="C34"/>
      <c r="D34"/>
      <c r="E34" s="103" t="s">
        <v>23</v>
      </c>
      <c r="F34" s="103">
        <f>F32*80%</f>
        <v>9710400</v>
      </c>
    </row>
    <row r="35" spans="1:8" x14ac:dyDescent="0.25">
      <c r="C35"/>
      <c r="D35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3"/>
    </row>
    <row r="59" spans="1:1" ht="15.75" x14ac:dyDescent="0.25">
      <c r="A59" s="34"/>
    </row>
    <row r="60" spans="1:1" ht="15.75" x14ac:dyDescent="0.25">
      <c r="A60" s="34"/>
    </row>
    <row r="61" spans="1:1" ht="15.75" x14ac:dyDescent="0.25">
      <c r="A61" s="34"/>
    </row>
    <row r="62" spans="1:1" ht="15.75" x14ac:dyDescent="0.25">
      <c r="A62" s="34"/>
    </row>
    <row r="63" spans="1:1" ht="15.75" x14ac:dyDescent="0.25">
      <c r="A63" s="34"/>
    </row>
    <row r="64" spans="1:1" ht="15.75" x14ac:dyDescent="0.25">
      <c r="A64" s="34"/>
    </row>
    <row r="65" spans="1:1" ht="15.75" x14ac:dyDescent="0.25">
      <c r="A65" s="34"/>
    </row>
    <row r="84" spans="3:3" x14ac:dyDescent="0.25">
      <c r="C84" s="14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6"/>
  <sheetViews>
    <sheetView topLeftCell="D1" zoomScale="115" zoomScaleNormal="115" workbookViewId="0">
      <selection activeCell="P6" sqref="P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7" width="9.5703125" customWidth="1"/>
    <col min="18" max="18" width="22" customWidth="1"/>
    <col min="19" max="20" width="9.5703125" customWidth="1"/>
    <col min="24" max="24" width="10.42578125" bestFit="1" customWidth="1"/>
    <col min="28" max="28" width="10.42578125" bestFit="1" customWidth="1"/>
  </cols>
  <sheetData>
    <row r="1" spans="1:32" s="1" customFormat="1" ht="60" x14ac:dyDescent="0.25">
      <c r="A1" s="2" t="s">
        <v>0</v>
      </c>
      <c r="B1" s="2" t="s">
        <v>5</v>
      </c>
      <c r="C1" s="2" t="s">
        <v>61</v>
      </c>
      <c r="D1" s="2" t="s">
        <v>8</v>
      </c>
      <c r="E1" s="2" t="s">
        <v>1</v>
      </c>
      <c r="F1" s="7" t="s">
        <v>7</v>
      </c>
      <c r="G1" s="2" t="s">
        <v>9</v>
      </c>
      <c r="H1" s="2" t="s">
        <v>10</v>
      </c>
      <c r="I1" s="2" t="s">
        <v>2</v>
      </c>
      <c r="J1" s="2" t="s">
        <v>3</v>
      </c>
      <c r="N1" s="1" t="s">
        <v>6</v>
      </c>
      <c r="O1" s="1" t="s">
        <v>81</v>
      </c>
      <c r="P1" s="1" t="s">
        <v>82</v>
      </c>
      <c r="Q1" s="1" t="s">
        <v>4</v>
      </c>
      <c r="R1" s="1" t="s">
        <v>1</v>
      </c>
      <c r="S1" s="1" t="s">
        <v>83</v>
      </c>
    </row>
    <row r="2" spans="1:32" x14ac:dyDescent="0.25">
      <c r="A2" s="3">
        <f t="shared" ref="A2:A15" si="0">N2</f>
        <v>0</v>
      </c>
      <c r="B2" s="3">
        <v>580</v>
      </c>
      <c r="C2" s="3">
        <f>B2*1.1</f>
        <v>638</v>
      </c>
      <c r="D2" s="114">
        <f t="shared" ref="D2:D15" si="1">C2*1.2</f>
        <v>765.6</v>
      </c>
      <c r="E2" s="114">
        <v>12500000</v>
      </c>
      <c r="F2" s="114">
        <f t="shared" ref="F2:F15" si="2">ROUND((E2/B2),0)</f>
        <v>21552</v>
      </c>
      <c r="G2" s="102">
        <f t="shared" ref="G2:G15" si="3">ROUND((E2/C2),0)</f>
        <v>19592</v>
      </c>
      <c r="H2" s="46">
        <f t="shared" ref="H2:H15" si="4">ROUND((E2/D2),0)</f>
        <v>16327</v>
      </c>
      <c r="I2" s="46" t="s">
        <v>80</v>
      </c>
      <c r="J2" s="46">
        <v>0</v>
      </c>
      <c r="K2" s="47"/>
      <c r="L2" s="47"/>
      <c r="M2" s="47"/>
      <c r="N2" s="47"/>
      <c r="O2">
        <v>53.72</v>
      </c>
      <c r="P2">
        <f>O2*10.764</f>
        <v>578.24207999999999</v>
      </c>
      <c r="R2" s="8">
        <v>10151714</v>
      </c>
      <c r="S2">
        <f>R2/P2</f>
        <v>17556.166095694731</v>
      </c>
      <c r="X2" s="48"/>
    </row>
    <row r="3" spans="1:32" x14ac:dyDescent="0.25">
      <c r="A3" s="3">
        <f t="shared" si="0"/>
        <v>0</v>
      </c>
      <c r="B3" s="3">
        <v>638</v>
      </c>
      <c r="C3" s="3">
        <f t="shared" ref="C3:C7" si="5">B3*1.1</f>
        <v>701.80000000000007</v>
      </c>
      <c r="D3" s="4">
        <f t="shared" si="1"/>
        <v>842.16000000000008</v>
      </c>
      <c r="E3" s="4">
        <v>10700000</v>
      </c>
      <c r="F3" s="4">
        <f t="shared" si="2"/>
        <v>16771</v>
      </c>
      <c r="G3" s="102">
        <f t="shared" si="3"/>
        <v>15247</v>
      </c>
      <c r="H3" s="46">
        <f t="shared" si="4"/>
        <v>12705</v>
      </c>
      <c r="I3" s="46" t="s">
        <v>84</v>
      </c>
      <c r="J3" s="46">
        <v>0</v>
      </c>
      <c r="K3" s="47"/>
      <c r="L3" s="47"/>
      <c r="M3" s="47"/>
      <c r="N3" s="47"/>
      <c r="O3">
        <v>53.72</v>
      </c>
      <c r="P3">
        <f>O3*10.764</f>
        <v>578.24207999999999</v>
      </c>
      <c r="R3" s="8">
        <v>9737429</v>
      </c>
      <c r="S3">
        <f>R3/P3</f>
        <v>16839.710108956442</v>
      </c>
      <c r="AB3" s="48"/>
    </row>
    <row r="4" spans="1:32" x14ac:dyDescent="0.25">
      <c r="A4" s="3">
        <f t="shared" si="0"/>
        <v>0</v>
      </c>
      <c r="B4" s="92">
        <v>920</v>
      </c>
      <c r="C4" s="3">
        <f t="shared" si="5"/>
        <v>1012.0000000000001</v>
      </c>
      <c r="D4" s="4">
        <f t="shared" si="1"/>
        <v>1214.4000000000001</v>
      </c>
      <c r="E4" s="4">
        <v>14600000</v>
      </c>
      <c r="F4" s="4">
        <f t="shared" si="2"/>
        <v>15870</v>
      </c>
      <c r="G4" s="102">
        <f t="shared" si="3"/>
        <v>14427</v>
      </c>
      <c r="H4" s="46">
        <f t="shared" si="4"/>
        <v>12022</v>
      </c>
      <c r="I4" s="46" t="s">
        <v>85</v>
      </c>
      <c r="J4" s="46">
        <v>0</v>
      </c>
      <c r="K4" s="47"/>
      <c r="L4" s="47"/>
      <c r="M4" s="47"/>
      <c r="N4" s="47"/>
      <c r="O4">
        <v>53.72</v>
      </c>
      <c r="P4" s="113">
        <f>O4*10.764</f>
        <v>578.24207999999999</v>
      </c>
      <c r="Q4" s="113"/>
      <c r="R4" s="112">
        <v>11923500</v>
      </c>
      <c r="S4" s="113">
        <f>R4/P4</f>
        <v>20620.256484965605</v>
      </c>
    </row>
    <row r="5" spans="1:32" x14ac:dyDescent="0.25">
      <c r="A5" s="3">
        <f t="shared" si="0"/>
        <v>0</v>
      </c>
      <c r="B5" s="3">
        <v>919</v>
      </c>
      <c r="C5" s="3">
        <f t="shared" si="5"/>
        <v>1010.9000000000001</v>
      </c>
      <c r="D5" s="114">
        <f t="shared" si="1"/>
        <v>1213.0800000000002</v>
      </c>
      <c r="E5" s="114">
        <v>16600000</v>
      </c>
      <c r="F5" s="114">
        <f t="shared" si="2"/>
        <v>18063</v>
      </c>
      <c r="G5" s="102">
        <f t="shared" si="3"/>
        <v>16421</v>
      </c>
      <c r="H5" s="46">
        <f t="shared" si="4"/>
        <v>13684</v>
      </c>
      <c r="I5" s="46" t="e">
        <f>#REF!</f>
        <v>#REF!</v>
      </c>
      <c r="J5" s="46">
        <v>0</v>
      </c>
      <c r="K5" s="47"/>
      <c r="L5" s="47"/>
      <c r="M5" s="47"/>
      <c r="N5" s="47"/>
      <c r="O5">
        <v>53.72</v>
      </c>
      <c r="P5">
        <f>O5*10.764</f>
        <v>578.24207999999999</v>
      </c>
      <c r="R5" s="8">
        <v>9968535</v>
      </c>
      <c r="S5">
        <f>R5/P5</f>
        <v>17239.38008800743</v>
      </c>
    </row>
    <row r="6" spans="1:32" x14ac:dyDescent="0.25">
      <c r="A6" s="3">
        <f t="shared" si="0"/>
        <v>0</v>
      </c>
      <c r="B6" s="3">
        <v>726</v>
      </c>
      <c r="C6" s="3">
        <f t="shared" si="5"/>
        <v>798.6</v>
      </c>
      <c r="D6" s="114">
        <f t="shared" si="1"/>
        <v>958.31999999999994</v>
      </c>
      <c r="E6" s="114">
        <v>12000000</v>
      </c>
      <c r="F6" s="114">
        <f t="shared" si="2"/>
        <v>16529</v>
      </c>
      <c r="G6" s="102">
        <f t="shared" si="3"/>
        <v>15026</v>
      </c>
      <c r="H6" s="46">
        <f t="shared" si="4"/>
        <v>12522</v>
      </c>
      <c r="I6" s="46" t="e">
        <f>#REF!</f>
        <v>#REF!</v>
      </c>
      <c r="J6" s="46" t="e">
        <f>#REF!</f>
        <v>#REF!</v>
      </c>
      <c r="K6" s="47"/>
      <c r="L6" s="47"/>
      <c r="M6" s="47"/>
      <c r="N6" s="47"/>
      <c r="O6">
        <v>59.9</v>
      </c>
      <c r="P6">
        <f>O6*10.764</f>
        <v>644.7636</v>
      </c>
      <c r="R6" s="112">
        <v>13701477</v>
      </c>
      <c r="S6" s="113">
        <f>R6/P6</f>
        <v>21250.388514488102</v>
      </c>
      <c r="AF6" t="s">
        <v>45</v>
      </c>
    </row>
    <row r="7" spans="1:32" x14ac:dyDescent="0.25">
      <c r="A7" s="3">
        <f t="shared" si="0"/>
        <v>0</v>
      </c>
      <c r="B7" s="3">
        <v>638</v>
      </c>
      <c r="C7" s="3">
        <f t="shared" si="5"/>
        <v>701.80000000000007</v>
      </c>
      <c r="D7" s="4">
        <f t="shared" si="1"/>
        <v>842.16000000000008</v>
      </c>
      <c r="E7" s="4">
        <v>11400000</v>
      </c>
      <c r="F7" s="4">
        <f t="shared" si="2"/>
        <v>17868</v>
      </c>
      <c r="G7" s="46">
        <f t="shared" si="3"/>
        <v>16244</v>
      </c>
      <c r="H7" s="46">
        <f t="shared" si="4"/>
        <v>13537</v>
      </c>
      <c r="I7" s="46" t="e">
        <f>#REF!</f>
        <v>#REF!</v>
      </c>
      <c r="J7" s="46" t="e">
        <f>#REF!</f>
        <v>#REF!</v>
      </c>
      <c r="O7">
        <v>0</v>
      </c>
      <c r="P7" s="88">
        <v>0</v>
      </c>
    </row>
    <row r="8" spans="1:32" x14ac:dyDescent="0.25">
      <c r="A8" s="3">
        <f t="shared" si="0"/>
        <v>0</v>
      </c>
      <c r="B8" s="3"/>
      <c r="C8" s="3">
        <f t="shared" ref="C8:C10" si="6">B8*1.2</f>
        <v>0</v>
      </c>
      <c r="D8" s="4">
        <v>849</v>
      </c>
      <c r="E8" s="4"/>
      <c r="F8" s="4" t="e">
        <f t="shared" si="2"/>
        <v>#DIV/0!</v>
      </c>
      <c r="G8" s="46" t="e">
        <f t="shared" si="3"/>
        <v>#DIV/0!</v>
      </c>
      <c r="H8" s="46">
        <f t="shared" si="4"/>
        <v>0</v>
      </c>
      <c r="I8" s="46" t="e">
        <f>#REF!</f>
        <v>#REF!</v>
      </c>
      <c r="J8" s="46" t="e">
        <f>#REF!</f>
        <v>#REF!</v>
      </c>
      <c r="O8">
        <v>0</v>
      </c>
      <c r="P8" s="88">
        <v>0</v>
      </c>
    </row>
    <row r="9" spans="1:32" x14ac:dyDescent="0.25">
      <c r="A9" s="3">
        <f t="shared" si="0"/>
        <v>0</v>
      </c>
      <c r="B9" s="3"/>
      <c r="C9" s="3">
        <f t="shared" si="6"/>
        <v>0</v>
      </c>
      <c r="D9" s="4">
        <v>849</v>
      </c>
      <c r="E9" s="4"/>
      <c r="F9" s="4" t="e">
        <f t="shared" si="2"/>
        <v>#DIV/0!</v>
      </c>
      <c r="G9" s="46" t="e">
        <f t="shared" si="3"/>
        <v>#DIV/0!</v>
      </c>
      <c r="H9" s="46">
        <f t="shared" si="4"/>
        <v>0</v>
      </c>
      <c r="I9" s="46" t="e">
        <f>#REF!</f>
        <v>#REF!</v>
      </c>
      <c r="J9" s="3" t="e">
        <f>#REF!</f>
        <v>#REF!</v>
      </c>
      <c r="O9">
        <v>0</v>
      </c>
    </row>
    <row r="10" spans="1:32" x14ac:dyDescent="0.25">
      <c r="A10" s="3">
        <f t="shared" si="0"/>
        <v>0</v>
      </c>
      <c r="B10" s="3">
        <v>0</v>
      </c>
      <c r="C10" s="3">
        <f t="shared" si="6"/>
        <v>0</v>
      </c>
      <c r="D10" s="4">
        <f t="shared" si="1"/>
        <v>0</v>
      </c>
      <c r="E10" s="4"/>
      <c r="F10" s="4" t="e">
        <f t="shared" si="2"/>
        <v>#DIV/0!</v>
      </c>
      <c r="G10" s="46" t="e">
        <f t="shared" si="3"/>
        <v>#DIV/0!</v>
      </c>
      <c r="H10" s="46" t="e">
        <f t="shared" si="4"/>
        <v>#DIV/0!</v>
      </c>
      <c r="I10" s="46" t="e">
        <f>#REF!</f>
        <v>#REF!</v>
      </c>
      <c r="J10" s="3" t="e">
        <f>#REF!</f>
        <v>#REF!</v>
      </c>
      <c r="O10">
        <v>0</v>
      </c>
    </row>
    <row r="11" spans="1:32" ht="16.5" x14ac:dyDescent="0.3">
      <c r="A11" s="3">
        <f t="shared" si="0"/>
        <v>0</v>
      </c>
      <c r="B11" s="3" t="e">
        <f>#REF!</f>
        <v>#REF!</v>
      </c>
      <c r="C11" s="3">
        <v>0</v>
      </c>
      <c r="D11" s="4">
        <v>840</v>
      </c>
      <c r="E11" s="4"/>
      <c r="F11" s="4" t="e">
        <f t="shared" si="2"/>
        <v>#REF!</v>
      </c>
      <c r="G11" s="46" t="e">
        <f t="shared" si="3"/>
        <v>#DIV/0!</v>
      </c>
      <c r="H11" s="46">
        <f t="shared" si="4"/>
        <v>0</v>
      </c>
      <c r="I11" s="46" t="e">
        <f>#REF!</f>
        <v>#REF!</v>
      </c>
      <c r="J11" s="3" t="e">
        <f>#REF!</f>
        <v>#REF!</v>
      </c>
      <c r="O11">
        <v>0</v>
      </c>
      <c r="U11" s="35"/>
      <c r="V11" s="35"/>
      <c r="W11" s="35"/>
      <c r="X11" s="35"/>
      <c r="Y11" s="35"/>
      <c r="Z11" s="35"/>
    </row>
    <row r="12" spans="1:32" x14ac:dyDescent="0.25">
      <c r="A12" s="3">
        <f t="shared" si="0"/>
        <v>0</v>
      </c>
      <c r="B12" s="3">
        <v>0</v>
      </c>
      <c r="C12" s="3">
        <f t="shared" ref="C12:C15" si="7">B12*1.2</f>
        <v>0</v>
      </c>
      <c r="D12" s="3">
        <f t="shared" si="1"/>
        <v>0</v>
      </c>
      <c r="E12" s="4"/>
      <c r="F12" s="3" t="e">
        <f t="shared" si="2"/>
        <v>#DIV/0!</v>
      </c>
      <c r="G12" s="46" t="e">
        <f t="shared" si="3"/>
        <v>#DIV/0!</v>
      </c>
      <c r="H12" s="46" t="e">
        <f t="shared" si="4"/>
        <v>#DIV/0!</v>
      </c>
      <c r="I12" s="46" t="e">
        <f>#REF!</f>
        <v>#REF!</v>
      </c>
      <c r="J12" s="3" t="e">
        <f>#REF!</f>
        <v>#REF!</v>
      </c>
    </row>
    <row r="13" spans="1:32" x14ac:dyDescent="0.25">
      <c r="A13" s="3">
        <f t="shared" si="0"/>
        <v>0</v>
      </c>
      <c r="B13" s="3">
        <v>0</v>
      </c>
      <c r="C13" s="3">
        <f t="shared" si="7"/>
        <v>0</v>
      </c>
      <c r="D13" s="3">
        <f t="shared" si="1"/>
        <v>0</v>
      </c>
      <c r="E13" s="4"/>
      <c r="F13" s="3" t="e">
        <f t="shared" si="2"/>
        <v>#DIV/0!</v>
      </c>
      <c r="G13" s="46" t="e">
        <f t="shared" si="3"/>
        <v>#DIV/0!</v>
      </c>
      <c r="H13" s="46" t="e">
        <f t="shared" si="4"/>
        <v>#DIV/0!</v>
      </c>
      <c r="I13" s="46" t="e">
        <f>#REF!</f>
        <v>#REF!</v>
      </c>
      <c r="J13" s="3" t="e">
        <f>#REF!</f>
        <v>#REF!</v>
      </c>
    </row>
    <row r="14" spans="1:32" x14ac:dyDescent="0.25">
      <c r="A14" s="3">
        <f t="shared" si="0"/>
        <v>0</v>
      </c>
      <c r="B14" s="3">
        <v>0</v>
      </c>
      <c r="C14" s="3">
        <f t="shared" si="7"/>
        <v>0</v>
      </c>
      <c r="D14" s="3">
        <f t="shared" si="1"/>
        <v>0</v>
      </c>
      <c r="E14" s="4"/>
      <c r="F14" s="3" t="e">
        <f t="shared" si="2"/>
        <v>#DIV/0!</v>
      </c>
      <c r="G14" s="46" t="e">
        <f t="shared" si="3"/>
        <v>#DIV/0!</v>
      </c>
      <c r="H14" s="46" t="e">
        <f t="shared" si="4"/>
        <v>#DIV/0!</v>
      </c>
      <c r="I14" s="46" t="e">
        <f>#REF!</f>
        <v>#REF!</v>
      </c>
      <c r="J14" s="3" t="e">
        <f>#REF!</f>
        <v>#REF!</v>
      </c>
    </row>
    <row r="15" spans="1:32" x14ac:dyDescent="0.25">
      <c r="A15" s="3">
        <f t="shared" si="0"/>
        <v>0</v>
      </c>
      <c r="B15" s="3">
        <v>0</v>
      </c>
      <c r="C15" s="3">
        <f t="shared" si="7"/>
        <v>0</v>
      </c>
      <c r="D15" s="3">
        <f t="shared" si="1"/>
        <v>0</v>
      </c>
      <c r="E15" s="4"/>
      <c r="F15" s="3" t="e">
        <f t="shared" si="2"/>
        <v>#DIV/0!</v>
      </c>
      <c r="G15" s="46" t="e">
        <f t="shared" si="3"/>
        <v>#DIV/0!</v>
      </c>
      <c r="H15" s="46" t="e">
        <f t="shared" si="4"/>
        <v>#DIV/0!</v>
      </c>
      <c r="I15" s="46" t="e">
        <f>#REF!</f>
        <v>#REF!</v>
      </c>
      <c r="J15" s="3" t="e">
        <f>#REF!</f>
        <v>#REF!</v>
      </c>
    </row>
    <row r="16" spans="1:32" x14ac:dyDescent="0.25">
      <c r="A16" s="3">
        <f t="shared" ref="A16:A19" si="8">N16</f>
        <v>0</v>
      </c>
      <c r="B16" s="3">
        <v>0</v>
      </c>
      <c r="C16" s="3">
        <f t="shared" ref="C16:C19" si="9">B16*1.2</f>
        <v>0</v>
      </c>
      <c r="D16" s="3">
        <f t="shared" ref="D16:D19" si="10">C16*1.2</f>
        <v>0</v>
      </c>
      <c r="E16" s="4"/>
      <c r="F16" s="3" t="e">
        <f t="shared" ref="F16:F19" si="11">ROUND((E16/B16),0)</f>
        <v>#DIV/0!</v>
      </c>
      <c r="G16" s="46" t="e">
        <f t="shared" ref="G16:G19" si="12">ROUND((E16/C16),0)</f>
        <v>#DIV/0!</v>
      </c>
      <c r="H16" s="46" t="e">
        <f t="shared" ref="H16:H19" si="13">ROUND((E16/D16),0)</f>
        <v>#DIV/0!</v>
      </c>
      <c r="I16" s="46" t="e">
        <f>#REF!</f>
        <v>#REF!</v>
      </c>
      <c r="J16" s="3" t="e">
        <f>#REF!</f>
        <v>#REF!</v>
      </c>
    </row>
    <row r="17" spans="1:15" x14ac:dyDescent="0.25">
      <c r="A17" s="3">
        <f t="shared" si="8"/>
        <v>0</v>
      </c>
      <c r="B17" s="3">
        <v>0</v>
      </c>
      <c r="C17" s="3">
        <f t="shared" si="9"/>
        <v>0</v>
      </c>
      <c r="D17" s="3">
        <f t="shared" si="10"/>
        <v>0</v>
      </c>
      <c r="E17" s="4"/>
      <c r="F17" s="3" t="e">
        <f t="shared" si="11"/>
        <v>#DIV/0!</v>
      </c>
      <c r="G17" s="46" t="e">
        <f t="shared" si="12"/>
        <v>#DIV/0!</v>
      </c>
      <c r="H17" s="46" t="e">
        <f t="shared" si="13"/>
        <v>#DIV/0!</v>
      </c>
      <c r="I17" s="46" t="e">
        <f>#REF!</f>
        <v>#REF!</v>
      </c>
      <c r="J17" s="3" t="e">
        <f>#REF!</f>
        <v>#REF!</v>
      </c>
    </row>
    <row r="18" spans="1:15" x14ac:dyDescent="0.25">
      <c r="A18" s="3">
        <f t="shared" si="8"/>
        <v>0</v>
      </c>
      <c r="B18" s="3" t="e">
        <f>#REF!</f>
        <v>#REF!</v>
      </c>
      <c r="C18" s="3" t="e">
        <f t="shared" si="9"/>
        <v>#REF!</v>
      </c>
      <c r="D18" s="3" t="e">
        <f t="shared" si="10"/>
        <v>#REF!</v>
      </c>
      <c r="E18" s="4" t="e">
        <f>#REF!</f>
        <v>#REF!</v>
      </c>
      <c r="F18" s="3" t="e">
        <f t="shared" si="11"/>
        <v>#REF!</v>
      </c>
      <c r="G18" s="46" t="e">
        <f t="shared" si="12"/>
        <v>#REF!</v>
      </c>
      <c r="H18" s="46" t="e">
        <f t="shared" si="13"/>
        <v>#REF!</v>
      </c>
      <c r="I18" s="46" t="e">
        <f>#REF!</f>
        <v>#REF!</v>
      </c>
      <c r="J18" s="3" t="e">
        <f>#REF!</f>
        <v>#REF!</v>
      </c>
    </row>
    <row r="19" spans="1:15" x14ac:dyDescent="0.25">
      <c r="A19" s="3">
        <f t="shared" si="8"/>
        <v>0</v>
      </c>
      <c r="B19" s="3" t="e">
        <f>#REF!</f>
        <v>#REF!</v>
      </c>
      <c r="C19" s="3" t="e">
        <f t="shared" si="9"/>
        <v>#REF!</v>
      </c>
      <c r="D19" s="3" t="e">
        <f t="shared" si="10"/>
        <v>#REF!</v>
      </c>
      <c r="E19" s="4" t="e">
        <f>#REF!</f>
        <v>#REF!</v>
      </c>
      <c r="F19" s="3" t="e">
        <f t="shared" si="11"/>
        <v>#REF!</v>
      </c>
      <c r="G19" s="46" t="e">
        <f t="shared" si="12"/>
        <v>#REF!</v>
      </c>
      <c r="H19" s="46" t="e">
        <f t="shared" si="13"/>
        <v>#REF!</v>
      </c>
      <c r="I19" s="46" t="e">
        <f>#REF!</f>
        <v>#REF!</v>
      </c>
      <c r="J19" s="3" t="e">
        <f>#REF!</f>
        <v>#REF!</v>
      </c>
    </row>
    <row r="20" spans="1:15" s="8" customFormat="1" x14ac:dyDescent="0.25">
      <c r="G20" s="105"/>
      <c r="H20" s="105"/>
      <c r="I20" s="105"/>
    </row>
    <row r="21" spans="1:15" s="8" customFormat="1" ht="16.5" x14ac:dyDescent="0.3">
      <c r="F21" s="106"/>
      <c r="G21" s="107"/>
      <c r="H21" s="107"/>
      <c r="I21" s="107"/>
      <c r="J21" s="107"/>
      <c r="K21" s="107"/>
      <c r="L21" s="107"/>
      <c r="M21" s="107"/>
      <c r="N21" s="107"/>
    </row>
    <row r="22" spans="1:15" s="8" customFormat="1" x14ac:dyDescent="0.25">
      <c r="F22" s="108" t="s">
        <v>71</v>
      </c>
      <c r="G22" s="107"/>
      <c r="H22" s="107"/>
      <c r="I22" s="107"/>
      <c r="J22" s="107"/>
      <c r="K22" s="107"/>
      <c r="L22" s="107"/>
      <c r="M22" s="107"/>
      <c r="N22" s="107"/>
    </row>
    <row r="23" spans="1:15" s="8" customFormat="1" ht="16.5" x14ac:dyDescent="0.3">
      <c r="C23" s="96" t="s">
        <v>74</v>
      </c>
      <c r="D23" s="96"/>
      <c r="E23" s="97"/>
      <c r="F23" s="109" t="s">
        <v>70</v>
      </c>
      <c r="G23" s="109">
        <v>578</v>
      </c>
      <c r="H23" s="107"/>
      <c r="I23" s="107">
        <f>G23*9500</f>
        <v>5491000</v>
      </c>
      <c r="J23" s="107"/>
      <c r="K23" s="107"/>
      <c r="L23" s="107"/>
      <c r="M23" s="107"/>
      <c r="N23" s="107"/>
      <c r="O23" s="104"/>
    </row>
    <row r="24" spans="1:15" s="8" customFormat="1" x14ac:dyDescent="0.25">
      <c r="C24" s="93" t="s">
        <v>1</v>
      </c>
      <c r="D24" s="93">
        <v>9348190</v>
      </c>
      <c r="F24" s="109" t="s">
        <v>66</v>
      </c>
      <c r="G24" s="109">
        <v>0</v>
      </c>
      <c r="H24" s="107"/>
      <c r="I24" s="107"/>
      <c r="J24" s="107"/>
      <c r="K24" s="107"/>
      <c r="L24" s="107"/>
      <c r="M24" s="107"/>
      <c r="N24" s="107"/>
      <c r="O24" s="104">
        <f>G23*1.2</f>
        <v>693.6</v>
      </c>
    </row>
    <row r="25" spans="1:15" s="8" customFormat="1" x14ac:dyDescent="0.25">
      <c r="C25" s="93"/>
      <c r="D25" s="93"/>
      <c r="F25" s="109" t="s">
        <v>72</v>
      </c>
      <c r="G25" s="109">
        <v>0</v>
      </c>
      <c r="H25" s="107"/>
      <c r="I25" s="107"/>
      <c r="J25" s="107"/>
      <c r="K25" s="107"/>
      <c r="L25" s="107"/>
      <c r="M25" s="107"/>
      <c r="N25" s="107"/>
      <c r="O25" s="104">
        <f>G26*1.2</f>
        <v>693.6</v>
      </c>
    </row>
    <row r="26" spans="1:15" s="8" customFormat="1" x14ac:dyDescent="0.25">
      <c r="C26" s="93"/>
      <c r="D26" s="93"/>
      <c r="F26" s="110" t="s">
        <v>73</v>
      </c>
      <c r="G26" s="110">
        <f>G23+G24+G25</f>
        <v>578</v>
      </c>
      <c r="H26" s="107"/>
      <c r="I26" s="107"/>
      <c r="J26" s="107"/>
      <c r="K26" s="107"/>
      <c r="L26" s="107"/>
      <c r="M26" s="107"/>
      <c r="N26" s="107"/>
      <c r="O26" s="104"/>
    </row>
    <row r="27" spans="1:15" s="8" customFormat="1" x14ac:dyDescent="0.25">
      <c r="C27" s="93"/>
      <c r="D27" s="93">
        <f>D24*1.15</f>
        <v>10750418.5</v>
      </c>
      <c r="F27" s="109"/>
      <c r="G27" s="109"/>
      <c r="H27" s="107"/>
      <c r="I27" s="107"/>
      <c r="J27" s="107"/>
      <c r="K27" s="107"/>
      <c r="L27" s="107"/>
      <c r="M27" s="107"/>
      <c r="N27" s="107"/>
      <c r="O27" s="104"/>
    </row>
    <row r="28" spans="1:15" s="8" customFormat="1" x14ac:dyDescent="0.25">
      <c r="C28" s="93"/>
      <c r="D28" s="93"/>
      <c r="F28" s="109" t="s">
        <v>65</v>
      </c>
      <c r="G28" s="109">
        <v>566</v>
      </c>
      <c r="H28" s="107"/>
      <c r="I28" s="107">
        <f>G34/G28</f>
        <v>12840.844522968198</v>
      </c>
      <c r="J28" s="107"/>
      <c r="K28" s="107"/>
      <c r="L28" s="107"/>
      <c r="M28" s="107"/>
      <c r="N28" s="107"/>
      <c r="O28" s="104"/>
    </row>
    <row r="29" spans="1:15" s="8" customFormat="1" x14ac:dyDescent="0.25">
      <c r="C29" s="93"/>
      <c r="D29" s="93"/>
      <c r="F29" s="109" t="s">
        <v>66</v>
      </c>
      <c r="G29" s="109">
        <v>48</v>
      </c>
      <c r="H29" s="107"/>
      <c r="I29" s="107"/>
      <c r="J29" s="107"/>
      <c r="K29" s="107"/>
      <c r="L29" s="107"/>
      <c r="M29" s="107"/>
      <c r="N29" s="107"/>
      <c r="O29" s="104"/>
    </row>
    <row r="30" spans="1:15" s="8" customFormat="1" x14ac:dyDescent="0.25">
      <c r="C30" s="93"/>
      <c r="D30" s="93"/>
      <c r="F30" s="109" t="s">
        <v>63</v>
      </c>
      <c r="G30" s="109">
        <v>0</v>
      </c>
      <c r="H30" s="107"/>
      <c r="I30" s="107"/>
      <c r="J30" s="107"/>
      <c r="K30" s="107"/>
      <c r="L30" s="107"/>
      <c r="M30" s="107"/>
      <c r="N30" s="107"/>
      <c r="O30" s="104"/>
    </row>
    <row r="31" spans="1:15" s="8" customFormat="1" x14ac:dyDescent="0.25">
      <c r="C31" s="94"/>
      <c r="D31" s="94"/>
      <c r="F31" s="110" t="s">
        <v>67</v>
      </c>
      <c r="G31" s="110">
        <f>SUM(G28:G30)</f>
        <v>614</v>
      </c>
      <c r="H31" s="107"/>
      <c r="I31" s="107">
        <f>I23/G31</f>
        <v>8942.99674267101</v>
      </c>
      <c r="J31" s="107"/>
      <c r="K31" s="107"/>
      <c r="L31" s="107"/>
      <c r="M31" s="107"/>
      <c r="N31" s="107"/>
      <c r="O31" s="104"/>
    </row>
    <row r="32" spans="1:15" s="8" customFormat="1" x14ac:dyDescent="0.25">
      <c r="C32" s="94"/>
      <c r="D32" s="94"/>
      <c r="F32" s="110" t="s">
        <v>68</v>
      </c>
      <c r="G32" s="109">
        <f>G31</f>
        <v>614</v>
      </c>
      <c r="H32" s="107">
        <f>G31/G32</f>
        <v>1</v>
      </c>
      <c r="I32" s="107" t="s">
        <v>46</v>
      </c>
      <c r="J32" s="107"/>
      <c r="K32" s="107"/>
      <c r="L32" s="107"/>
      <c r="M32" s="107"/>
      <c r="N32" s="107"/>
      <c r="O32" s="104"/>
    </row>
    <row r="33" spans="3:20" s="8" customFormat="1" x14ac:dyDescent="0.25">
      <c r="C33"/>
      <c r="D33"/>
      <c r="F33" s="109" t="s">
        <v>43</v>
      </c>
      <c r="G33" s="109">
        <v>11837</v>
      </c>
      <c r="H33" s="107"/>
      <c r="I33" s="107"/>
      <c r="J33" s="107"/>
      <c r="K33" s="107"/>
      <c r="L33" s="107"/>
      <c r="M33" s="107"/>
      <c r="N33" s="107"/>
      <c r="O33" s="104"/>
    </row>
    <row r="34" spans="3:20" s="8" customFormat="1" x14ac:dyDescent="0.25">
      <c r="C34"/>
      <c r="D34"/>
      <c r="F34" s="110" t="s">
        <v>44</v>
      </c>
      <c r="G34" s="110">
        <f>G31*G33</f>
        <v>7267918</v>
      </c>
      <c r="H34" s="107" t="e">
        <f>G34/D28</f>
        <v>#DIV/0!</v>
      </c>
      <c r="I34" s="107"/>
      <c r="J34" s="107"/>
      <c r="K34" s="107"/>
      <c r="L34" s="107"/>
      <c r="M34" s="107"/>
      <c r="N34" s="107"/>
      <c r="O34" s="104"/>
    </row>
    <row r="35" spans="3:20" s="8" customFormat="1" x14ac:dyDescent="0.25">
      <c r="C35"/>
      <c r="D35"/>
      <c r="F35" s="110" t="s">
        <v>22</v>
      </c>
      <c r="G35" s="110">
        <f>G34*90%</f>
        <v>6541126.2000000002</v>
      </c>
      <c r="H35" s="107"/>
      <c r="I35" s="107"/>
      <c r="J35" s="107"/>
      <c r="K35" s="107"/>
      <c r="L35" s="107"/>
      <c r="M35" s="107"/>
      <c r="N35" s="107"/>
      <c r="O35" s="104"/>
    </row>
    <row r="36" spans="3:20" s="8" customFormat="1" x14ac:dyDescent="0.25">
      <c r="C36"/>
      <c r="D36"/>
      <c r="F36" s="110" t="s">
        <v>23</v>
      </c>
      <c r="G36" s="110">
        <f>G34*80%</f>
        <v>5814334.4000000004</v>
      </c>
      <c r="H36" s="107"/>
      <c r="I36" s="107"/>
      <c r="J36" s="107"/>
      <c r="K36" s="107"/>
      <c r="L36" s="107"/>
      <c r="M36" s="107"/>
      <c r="N36" s="107"/>
    </row>
    <row r="37" spans="3:20" x14ac:dyDescent="0.25">
      <c r="F37" s="111"/>
      <c r="G37" s="111"/>
      <c r="H37" s="111"/>
      <c r="I37" s="111"/>
      <c r="J37" s="111"/>
      <c r="K37" s="111"/>
      <c r="L37" s="111"/>
      <c r="M37" s="111"/>
      <c r="N37" s="111"/>
    </row>
    <row r="38" spans="3:20" x14ac:dyDescent="0.25">
      <c r="F38" s="111"/>
      <c r="G38" s="111"/>
      <c r="H38" s="111"/>
      <c r="I38" s="111"/>
      <c r="J38" s="111"/>
      <c r="K38" s="111"/>
      <c r="L38" s="111"/>
      <c r="M38" s="111"/>
      <c r="N38" s="111"/>
      <c r="P38" s="8"/>
      <c r="Q38" s="8"/>
      <c r="R38" s="8"/>
      <c r="S38" s="8"/>
      <c r="T38" s="8"/>
    </row>
    <row r="39" spans="3:20" x14ac:dyDescent="0.25">
      <c r="F39" s="111"/>
      <c r="G39" s="111"/>
      <c r="H39" s="111"/>
      <c r="I39" s="111"/>
      <c r="J39" s="111"/>
      <c r="K39" s="111"/>
      <c r="L39" s="111"/>
      <c r="M39" s="111"/>
      <c r="N39" s="111"/>
      <c r="P39" s="8"/>
      <c r="Q39" s="8"/>
      <c r="R39" s="8"/>
      <c r="S39" s="8"/>
      <c r="T39" s="8"/>
    </row>
    <row r="40" spans="3:20" x14ac:dyDescent="0.25">
      <c r="F40" s="111"/>
      <c r="G40" s="111"/>
      <c r="H40" s="111"/>
      <c r="I40" s="111"/>
      <c r="J40" s="111"/>
      <c r="K40" s="111"/>
      <c r="L40" s="111"/>
      <c r="M40" s="111"/>
      <c r="N40" s="111"/>
      <c r="P40" s="8"/>
      <c r="Q40" s="8"/>
      <c r="R40" s="8"/>
      <c r="S40" s="8"/>
      <c r="T40" s="8"/>
    </row>
    <row r="41" spans="3:20" x14ac:dyDescent="0.25">
      <c r="F41" s="111"/>
      <c r="G41" s="111"/>
      <c r="H41" s="111"/>
      <c r="I41" s="111"/>
      <c r="J41" s="111"/>
      <c r="K41" s="111"/>
      <c r="L41" s="111"/>
      <c r="M41" s="111"/>
      <c r="N41" s="111"/>
      <c r="P41" s="8"/>
      <c r="Q41" s="8"/>
      <c r="R41" s="8"/>
      <c r="S41" s="8"/>
      <c r="T41" s="8"/>
    </row>
    <row r="42" spans="3:20" x14ac:dyDescent="0.25">
      <c r="F42" s="111"/>
      <c r="G42" s="111"/>
      <c r="H42" s="111"/>
      <c r="I42" s="111"/>
      <c r="J42" s="111"/>
      <c r="K42" s="111"/>
      <c r="L42" s="111"/>
      <c r="M42" s="111"/>
      <c r="N42" s="111"/>
      <c r="P42" s="8"/>
      <c r="Q42" s="8"/>
      <c r="R42" s="8"/>
      <c r="S42" s="8"/>
      <c r="T42" s="8"/>
    </row>
    <row r="43" spans="3:20" x14ac:dyDescent="0.25">
      <c r="F43" s="111"/>
      <c r="G43" s="111"/>
      <c r="H43" s="111"/>
      <c r="I43" s="111"/>
      <c r="J43" s="111"/>
      <c r="K43" s="111"/>
      <c r="L43" s="111"/>
      <c r="M43" s="111"/>
      <c r="N43" s="111"/>
      <c r="P43" s="8"/>
      <c r="Q43" s="8"/>
      <c r="R43" s="8"/>
      <c r="S43" s="8"/>
      <c r="T43" s="8"/>
    </row>
    <row r="44" spans="3:20" x14ac:dyDescent="0.25">
      <c r="F44" s="47"/>
      <c r="G44" s="47"/>
      <c r="H44" s="47"/>
      <c r="I44" s="47"/>
      <c r="J44" s="47"/>
      <c r="K44" s="47"/>
      <c r="L44" s="47"/>
      <c r="M44" s="47"/>
      <c r="N44" s="47"/>
      <c r="P44" s="8"/>
      <c r="Q44" s="8"/>
      <c r="R44" s="8"/>
      <c r="S44" s="8"/>
      <c r="T44" s="8"/>
    </row>
    <row r="45" spans="3:20" x14ac:dyDescent="0.25">
      <c r="F45" s="47"/>
      <c r="G45" s="47"/>
      <c r="H45" s="47"/>
      <c r="I45" s="47"/>
      <c r="J45" s="47"/>
      <c r="K45" s="47"/>
      <c r="L45" s="47"/>
      <c r="M45" s="47"/>
      <c r="N45" s="47"/>
      <c r="P45" s="8"/>
      <c r="Q45" s="8"/>
      <c r="R45" s="8"/>
      <c r="S45" s="8"/>
      <c r="T45" s="8"/>
    </row>
    <row r="46" spans="3:20" x14ac:dyDescent="0.25">
      <c r="J46" s="47"/>
      <c r="K46" s="47"/>
      <c r="L46" s="47"/>
      <c r="M46" s="47"/>
      <c r="N46" s="47"/>
      <c r="P46" s="8"/>
      <c r="Q46" s="8"/>
      <c r="R46" s="8"/>
      <c r="S46" s="8"/>
      <c r="T46" s="8"/>
    </row>
    <row r="49" spans="16:20" x14ac:dyDescent="0.25">
      <c r="P49" s="8"/>
      <c r="Q49" s="8"/>
      <c r="R49" s="8"/>
      <c r="S49" s="8"/>
      <c r="T49" s="8"/>
    </row>
    <row r="50" spans="16:20" x14ac:dyDescent="0.25">
      <c r="P50" s="8"/>
      <c r="Q50" s="8"/>
      <c r="R50" s="8"/>
      <c r="S50" s="8"/>
      <c r="T50" s="8"/>
    </row>
    <row r="51" spans="16:20" x14ac:dyDescent="0.25">
      <c r="P51" s="8"/>
      <c r="Q51" s="8"/>
      <c r="R51" s="8"/>
      <c r="S51" s="8"/>
      <c r="T51" s="8"/>
    </row>
    <row r="52" spans="16:20" x14ac:dyDescent="0.25">
      <c r="P52" s="8"/>
      <c r="Q52" s="8"/>
      <c r="R52" s="8"/>
      <c r="S52" s="8"/>
      <c r="T52" s="8"/>
    </row>
    <row r="53" spans="16:20" x14ac:dyDescent="0.25">
      <c r="P53" s="8"/>
      <c r="Q53" s="8"/>
      <c r="R53" s="8"/>
      <c r="S53" s="8"/>
      <c r="T53" s="8"/>
    </row>
    <row r="54" spans="16:20" x14ac:dyDescent="0.25">
      <c r="P54" s="8"/>
      <c r="Q54" s="8"/>
      <c r="R54" s="8"/>
      <c r="S54" s="8"/>
      <c r="T54" s="8"/>
    </row>
    <row r="55" spans="16:20" x14ac:dyDescent="0.25">
      <c r="P55" s="8"/>
      <c r="Q55" s="8"/>
      <c r="R55" s="8"/>
      <c r="S55" s="8"/>
      <c r="T55" s="8"/>
    </row>
    <row r="56" spans="16:20" x14ac:dyDescent="0.25">
      <c r="P56" s="8"/>
      <c r="Q56" s="8"/>
      <c r="R56" s="8"/>
      <c r="S56" s="8"/>
      <c r="T56" s="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17" t="s">
        <v>60</v>
      </c>
      <c r="G117" s="117"/>
      <c r="H117" s="117"/>
      <c r="I117" s="117"/>
      <c r="J117" s="117"/>
      <c r="K117" s="117"/>
      <c r="L117" s="117"/>
      <c r="M117" s="11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A1"/>
  <sheetViews>
    <sheetView topLeftCell="A25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750AC-84F4-4323-BD98-72EB91D26FF5}">
  <dimension ref="O12:T200"/>
  <sheetViews>
    <sheetView topLeftCell="B197" zoomScale="115" zoomScaleNormal="115" workbookViewId="0">
      <selection activeCell="S215" sqref="S215"/>
    </sheetView>
  </sheetViews>
  <sheetFormatPr defaultRowHeight="15" x14ac:dyDescent="0.25"/>
  <sheetData>
    <row r="12" spans="17:17" x14ac:dyDescent="0.25">
      <c r="Q12" t="s">
        <v>75</v>
      </c>
    </row>
    <row r="32" spans="19:20" x14ac:dyDescent="0.25">
      <c r="S32">
        <v>242</v>
      </c>
      <c r="T32" t="s">
        <v>76</v>
      </c>
    </row>
    <row r="75" spans="18:19" x14ac:dyDescent="0.25">
      <c r="R75">
        <v>158</v>
      </c>
      <c r="S75" t="s">
        <v>76</v>
      </c>
    </row>
    <row r="122" spans="16:17" x14ac:dyDescent="0.25">
      <c r="P122">
        <v>96</v>
      </c>
      <c r="Q122" t="s">
        <v>76</v>
      </c>
    </row>
    <row r="160" spans="15:16" x14ac:dyDescent="0.25">
      <c r="O160">
        <v>94</v>
      </c>
      <c r="P160" t="s">
        <v>76</v>
      </c>
    </row>
    <row r="200" spans="17:18" x14ac:dyDescent="0.25">
      <c r="Q200">
        <v>81</v>
      </c>
      <c r="R200" t="s">
        <v>76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page docu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2024-10-07T12:01:16Z</dcterms:modified>
</cp:coreProperties>
</file>